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28C879A-3803-4923-A5AC-D224C62AC421}" xr6:coauthVersionLast="47" xr6:coauthVersionMax="47" xr10:uidLastSave="{00000000-0000-0000-0000-000000000000}"/>
  <bookViews>
    <workbookView xWindow="-120" yWindow="-120" windowWidth="24240" windowHeight="17640" tabRatio="468" xr2:uid="{00000000-000D-0000-FFFF-FFFF00000000}"/>
  </bookViews>
  <sheets>
    <sheet name="ხელშეკრულებები" sheetId="1" r:id="rId1"/>
  </sheets>
  <definedNames>
    <definedName name="_xlnm._FilterDatabase" localSheetId="0" hidden="1">ხელშეკრულებები!$A$2:$CA$695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14" i="1" l="1"/>
  <c r="J371" i="1" l="1"/>
  <c r="J86" i="1"/>
  <c r="K511" i="1"/>
  <c r="O508" i="1"/>
  <c r="N642" i="1"/>
  <c r="L642" i="1" s="1"/>
  <c r="M642" i="1" s="1"/>
  <c r="L177" i="1"/>
  <c r="X15" i="1"/>
  <c r="P417" i="1"/>
  <c r="S452" i="1"/>
  <c r="L654" i="1"/>
  <c r="M654" i="1" s="1"/>
  <c r="J654" i="1"/>
  <c r="I653" i="1"/>
  <c r="J653" i="1" s="1"/>
  <c r="I652" i="1"/>
  <c r="L653" i="1"/>
  <c r="M653" i="1" s="1"/>
  <c r="L649" i="1"/>
  <c r="M649" i="1" s="1"/>
  <c r="J649" i="1"/>
  <c r="L648" i="1"/>
  <c r="M648" i="1" s="1"/>
  <c r="J648" i="1"/>
  <c r="L643" i="1"/>
  <c r="M643" i="1" s="1"/>
  <c r="J643" i="1"/>
  <c r="J642" i="1"/>
  <c r="M689" i="1" l="1"/>
  <c r="M690" i="1"/>
  <c r="L652" i="1"/>
  <c r="M652" i="1" s="1"/>
  <c r="L655" i="1"/>
  <c r="M655" i="1" s="1"/>
  <c r="L656" i="1"/>
  <c r="M656" i="1" s="1"/>
  <c r="L657" i="1"/>
  <c r="M657" i="1" s="1"/>
  <c r="L658" i="1"/>
  <c r="M658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 s="1"/>
  <c r="L665" i="1"/>
  <c r="M665" i="1" s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J652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L640" i="1"/>
  <c r="M640" i="1" s="1"/>
  <c r="J640" i="1"/>
  <c r="L638" i="1"/>
  <c r="M638" i="1" s="1"/>
  <c r="J638" i="1"/>
  <c r="L635" i="1"/>
  <c r="M635" i="1" s="1"/>
  <c r="J635" i="1"/>
  <c r="L634" i="1"/>
  <c r="M634" i="1" s="1"/>
  <c r="J634" i="1"/>
  <c r="L633" i="1"/>
  <c r="M633" i="1" s="1"/>
  <c r="J633" i="1"/>
  <c r="L632" i="1"/>
  <c r="M632" i="1" s="1"/>
  <c r="J632" i="1"/>
  <c r="I627" i="1"/>
  <c r="L628" i="1"/>
  <c r="M628" i="1" s="1"/>
  <c r="J628" i="1"/>
  <c r="L234" i="1"/>
  <c r="J482" i="1"/>
  <c r="L482" i="1"/>
  <c r="M482" i="1" s="1"/>
  <c r="L623" i="1"/>
  <c r="M623" i="1" s="1"/>
  <c r="J623" i="1"/>
  <c r="O455" i="1"/>
  <c r="T426" i="1"/>
  <c r="K25" i="1"/>
  <c r="M604" i="1"/>
  <c r="J604" i="1"/>
  <c r="L603" i="1"/>
  <c r="M603" i="1" s="1"/>
  <c r="J603" i="1"/>
  <c r="L599" i="1" l="1"/>
  <c r="M599" i="1" s="1"/>
  <c r="J599" i="1"/>
  <c r="L598" i="1"/>
  <c r="M598" i="1" s="1"/>
  <c r="J598" i="1"/>
  <c r="L596" i="1" l="1"/>
  <c r="M596" i="1" s="1"/>
  <c r="J596" i="1"/>
  <c r="L583" i="1"/>
  <c r="M583" i="1" s="1"/>
  <c r="J583" i="1"/>
  <c r="L580" i="1"/>
  <c r="M580" i="1" s="1"/>
  <c r="J580" i="1"/>
  <c r="L573" i="1"/>
  <c r="M573" i="1" s="1"/>
  <c r="J573" i="1"/>
  <c r="V59" i="1"/>
  <c r="V56" i="1"/>
  <c r="U240" i="1"/>
  <c r="R426" i="1"/>
  <c r="L571" i="1"/>
  <c r="M571" i="1" s="1"/>
  <c r="J571" i="1"/>
  <c r="L570" i="1"/>
  <c r="M570" i="1" s="1"/>
  <c r="J570" i="1"/>
  <c r="L563" i="1"/>
  <c r="M563" i="1" s="1"/>
  <c r="J563" i="1"/>
  <c r="L562" i="1"/>
  <c r="M562" i="1" s="1"/>
  <c r="J562" i="1"/>
  <c r="K53" i="1"/>
  <c r="K47" i="1"/>
  <c r="L561" i="1" l="1"/>
  <c r="M561" i="1" s="1"/>
  <c r="J561" i="1"/>
  <c r="L560" i="1"/>
  <c r="M560" i="1" s="1"/>
  <c r="J560" i="1"/>
  <c r="M559" i="1"/>
  <c r="J559" i="1"/>
  <c r="L558" i="1"/>
  <c r="M558" i="1" s="1"/>
  <c r="J558" i="1"/>
  <c r="L551" i="1" l="1"/>
  <c r="M551" i="1" s="1"/>
  <c r="J551" i="1"/>
  <c r="L550" i="1" l="1"/>
  <c r="M550" i="1" s="1"/>
  <c r="J550" i="1"/>
  <c r="L548" i="1"/>
  <c r="M548" i="1" s="1"/>
  <c r="J548" i="1"/>
  <c r="L537" i="1"/>
  <c r="J536" i="1"/>
  <c r="J535" i="1"/>
  <c r="L535" i="1"/>
  <c r="M535" i="1" s="1"/>
  <c r="L533" i="1"/>
  <c r="M533" i="1" s="1"/>
  <c r="J533" i="1"/>
  <c r="L526" i="1"/>
  <c r="M526" i="1" s="1"/>
  <c r="J526" i="1"/>
  <c r="I525" i="1"/>
  <c r="J525" i="1" s="1"/>
  <c r="L525" i="1"/>
  <c r="L524" i="1"/>
  <c r="M524" i="1" s="1"/>
  <c r="J524" i="1"/>
  <c r="L99" i="1"/>
  <c r="M99" i="1" s="1"/>
  <c r="L512" i="1"/>
  <c r="M512" i="1" s="1"/>
  <c r="J512" i="1"/>
  <c r="J523" i="1"/>
  <c r="L523" i="1"/>
  <c r="M523" i="1" s="1"/>
  <c r="L522" i="1"/>
  <c r="M522" i="1" s="1"/>
  <c r="J522" i="1"/>
  <c r="L521" i="1"/>
  <c r="M521" i="1" s="1"/>
  <c r="J521" i="1"/>
  <c r="L520" i="1"/>
  <c r="M520" i="1" s="1"/>
  <c r="J520" i="1"/>
  <c r="J516" i="1"/>
  <c r="L516" i="1"/>
  <c r="M516" i="1" s="1"/>
  <c r="L515" i="1"/>
  <c r="M515" i="1" s="1"/>
  <c r="J515" i="1"/>
  <c r="L514" i="1" l="1"/>
  <c r="M514" i="1" s="1"/>
  <c r="J514" i="1"/>
  <c r="L513" i="1"/>
  <c r="M513" i="1" s="1"/>
  <c r="J513" i="1"/>
  <c r="L511" i="1"/>
  <c r="M511" i="1" s="1"/>
  <c r="J511" i="1"/>
  <c r="L510" i="1"/>
  <c r="M510" i="1" s="1"/>
  <c r="J510" i="1"/>
  <c r="J509" i="1"/>
  <c r="L508" i="1"/>
  <c r="M508" i="1" s="1"/>
  <c r="J508" i="1"/>
  <c r="L507" i="1"/>
  <c r="M507" i="1" s="1"/>
  <c r="J507" i="1"/>
  <c r="J503" i="1" l="1"/>
  <c r="L503" i="1"/>
  <c r="M503" i="1" s="1"/>
  <c r="L497" i="1"/>
  <c r="M497" i="1" s="1"/>
  <c r="J497" i="1"/>
  <c r="L501" i="1"/>
  <c r="L502" i="1"/>
  <c r="M502" i="1" s="1"/>
  <c r="L504" i="1"/>
  <c r="M504" i="1" s="1"/>
  <c r="L505" i="1"/>
  <c r="J502" i="1"/>
  <c r="L496" i="1"/>
  <c r="M496" i="1" s="1"/>
  <c r="L495" i="1"/>
  <c r="M495" i="1" s="1"/>
  <c r="L494" i="1"/>
  <c r="M494" i="1" s="1"/>
  <c r="L499" i="1"/>
  <c r="M499" i="1" s="1"/>
  <c r="J499" i="1"/>
  <c r="L498" i="1"/>
  <c r="M498" i="1" s="1"/>
  <c r="J498" i="1"/>
  <c r="J496" i="1"/>
  <c r="J495" i="1"/>
  <c r="J494" i="1"/>
  <c r="L493" i="1"/>
  <c r="M493" i="1" s="1"/>
  <c r="J493" i="1"/>
  <c r="L492" i="1"/>
  <c r="M492" i="1" s="1"/>
  <c r="J492" i="1"/>
  <c r="I491" i="1"/>
  <c r="L490" i="1"/>
  <c r="M490" i="1" s="1"/>
  <c r="J490" i="1"/>
  <c r="L489" i="1"/>
  <c r="M489" i="1" s="1"/>
  <c r="J489" i="1"/>
  <c r="L488" i="1"/>
  <c r="M488" i="1" s="1"/>
  <c r="J488" i="1"/>
  <c r="J487" i="1"/>
  <c r="M487" i="1"/>
  <c r="L481" i="1"/>
  <c r="M481" i="1" s="1"/>
  <c r="J481" i="1"/>
  <c r="L478" i="1"/>
  <c r="M478" i="1" s="1"/>
  <c r="J478" i="1"/>
  <c r="L474" i="1"/>
  <c r="M474" i="1" s="1"/>
  <c r="J474" i="1"/>
  <c r="L25" i="1"/>
  <c r="M25" i="1" s="1"/>
  <c r="J25" i="1"/>
  <c r="L470" i="1"/>
  <c r="M470" i="1" s="1"/>
  <c r="J470" i="1"/>
  <c r="L469" i="1"/>
  <c r="M469" i="1" s="1"/>
  <c r="J469" i="1"/>
  <c r="J467" i="1" l="1"/>
  <c r="L467" i="1"/>
  <c r="M467" i="1" s="1"/>
  <c r="I466" i="1"/>
  <c r="I465" i="1"/>
  <c r="L464" i="1" l="1"/>
  <c r="M464" i="1" s="1"/>
  <c r="J464" i="1"/>
  <c r="J461" i="1" l="1"/>
  <c r="J462" i="1"/>
  <c r="J463" i="1"/>
  <c r="J465" i="1"/>
  <c r="J466" i="1"/>
  <c r="J468" i="1"/>
  <c r="J471" i="1"/>
  <c r="J472" i="1"/>
  <c r="J473" i="1"/>
  <c r="J475" i="1"/>
  <c r="J476" i="1"/>
  <c r="J477" i="1"/>
  <c r="J479" i="1"/>
  <c r="J480" i="1"/>
  <c r="J483" i="1"/>
  <c r="J484" i="1"/>
  <c r="J485" i="1"/>
  <c r="J486" i="1"/>
  <c r="J491" i="1"/>
  <c r="J500" i="1"/>
  <c r="J501" i="1"/>
  <c r="J504" i="1"/>
  <c r="J505" i="1"/>
  <c r="J506" i="1"/>
  <c r="J517" i="1"/>
  <c r="J518" i="1"/>
  <c r="J519" i="1"/>
  <c r="J527" i="1"/>
  <c r="J528" i="1"/>
  <c r="J529" i="1"/>
  <c r="J530" i="1"/>
  <c r="J531" i="1"/>
  <c r="J532" i="1"/>
  <c r="J534" i="1"/>
  <c r="J537" i="1"/>
  <c r="J538" i="1"/>
  <c r="J539" i="1"/>
  <c r="J540" i="1"/>
  <c r="J541" i="1"/>
  <c r="J542" i="1"/>
  <c r="J543" i="1"/>
  <c r="J544" i="1"/>
  <c r="J545" i="1"/>
  <c r="J546" i="1"/>
  <c r="J547" i="1"/>
  <c r="J549" i="1"/>
  <c r="J552" i="1"/>
  <c r="J553" i="1"/>
  <c r="J554" i="1"/>
  <c r="J555" i="1"/>
  <c r="J556" i="1"/>
  <c r="J557" i="1"/>
  <c r="J564" i="1"/>
  <c r="J565" i="1"/>
  <c r="J566" i="1"/>
  <c r="J567" i="1"/>
  <c r="J568" i="1"/>
  <c r="J569" i="1"/>
  <c r="J572" i="1"/>
  <c r="J574" i="1"/>
  <c r="J575" i="1"/>
  <c r="J576" i="1"/>
  <c r="J577" i="1"/>
  <c r="J578" i="1"/>
  <c r="J579" i="1"/>
  <c r="J581" i="1"/>
  <c r="J582" i="1"/>
  <c r="J584" i="1"/>
  <c r="J585" i="1"/>
  <c r="J586" i="1"/>
  <c r="J587" i="1"/>
  <c r="J588" i="1"/>
  <c r="J589" i="1"/>
  <c r="J590" i="1"/>
  <c r="J591" i="1"/>
  <c r="J593" i="1"/>
  <c r="J592" i="1"/>
  <c r="J594" i="1"/>
  <c r="J595" i="1"/>
  <c r="J597" i="1"/>
  <c r="J600" i="1"/>
  <c r="J601" i="1"/>
  <c r="J602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4" i="1"/>
  <c r="J625" i="1"/>
  <c r="J626" i="1"/>
  <c r="J627" i="1"/>
  <c r="J629" i="1"/>
  <c r="J630" i="1"/>
  <c r="J631" i="1"/>
  <c r="J636" i="1"/>
  <c r="J637" i="1"/>
  <c r="J639" i="1"/>
  <c r="J641" i="1"/>
  <c r="J646" i="1"/>
  <c r="J647" i="1"/>
  <c r="J650" i="1"/>
  <c r="J651" i="1"/>
  <c r="J460" i="1"/>
  <c r="J454" i="1"/>
  <c r="J455" i="1"/>
  <c r="J456" i="1"/>
  <c r="J457" i="1"/>
  <c r="J458" i="1"/>
  <c r="J459" i="1"/>
  <c r="L463" i="1"/>
  <c r="M463" i="1" s="1"/>
  <c r="L462" i="1"/>
  <c r="M462" i="1" s="1"/>
  <c r="L461" i="1"/>
  <c r="M461" i="1" s="1"/>
  <c r="L459" i="1"/>
  <c r="M459" i="1" s="1"/>
  <c r="L458" i="1"/>
  <c r="M458" i="1" s="1"/>
  <c r="L453" i="1" l="1"/>
  <c r="M453" i="1" s="1"/>
  <c r="J453" i="1"/>
  <c r="L455" i="1"/>
  <c r="M455" i="1" s="1"/>
  <c r="L454" i="1"/>
  <c r="M454" i="1" s="1"/>
  <c r="L452" i="1"/>
  <c r="M452" i="1" s="1"/>
  <c r="J452" i="1"/>
  <c r="L451" i="1"/>
  <c r="M451" i="1" s="1"/>
  <c r="J451" i="1"/>
  <c r="L450" i="1"/>
  <c r="M450" i="1" s="1"/>
  <c r="J450" i="1"/>
  <c r="I449" i="1"/>
  <c r="L445" i="1"/>
  <c r="M445" i="1" s="1"/>
  <c r="J445" i="1"/>
  <c r="L444" i="1"/>
  <c r="M444" i="1" s="1"/>
  <c r="J444" i="1"/>
  <c r="L442" i="1"/>
  <c r="M442" i="1" s="1"/>
  <c r="J442" i="1"/>
  <c r="L441" i="1"/>
  <c r="M441" i="1" s="1"/>
  <c r="J441" i="1"/>
  <c r="L439" i="1" l="1"/>
  <c r="M439" i="1" s="1"/>
  <c r="J439" i="1"/>
  <c r="L438" i="1"/>
  <c r="M438" i="1" s="1"/>
  <c r="J438" i="1"/>
  <c r="L435" i="1"/>
  <c r="L437" i="1"/>
  <c r="M437" i="1" s="1"/>
  <c r="J437" i="1"/>
  <c r="L436" i="1"/>
  <c r="M436" i="1" s="1"/>
  <c r="J436" i="1"/>
  <c r="M431" i="1"/>
  <c r="J431" i="1"/>
  <c r="L428" i="1"/>
  <c r="M428" i="1" s="1"/>
  <c r="J428" i="1"/>
  <c r="L429" i="1"/>
  <c r="M429" i="1" s="1"/>
  <c r="J429" i="1"/>
  <c r="J425" i="1"/>
  <c r="L427" i="1"/>
  <c r="M427" i="1" s="1"/>
  <c r="J427" i="1"/>
  <c r="L426" i="1"/>
  <c r="M426" i="1" s="1"/>
  <c r="J426" i="1"/>
  <c r="L425" i="1"/>
  <c r="M425" i="1" s="1"/>
  <c r="L390" i="1"/>
  <c r="L351" i="1"/>
  <c r="I349" i="1"/>
  <c r="J350" i="1"/>
  <c r="J352" i="1"/>
  <c r="J415" i="1"/>
  <c r="J414" i="1"/>
  <c r="J413" i="1"/>
  <c r="J412" i="1"/>
  <c r="J411" i="1"/>
  <c r="L415" i="1"/>
  <c r="M415" i="1" s="1"/>
  <c r="L414" i="1"/>
  <c r="M414" i="1" s="1"/>
  <c r="L413" i="1"/>
  <c r="M413" i="1" s="1"/>
  <c r="L412" i="1"/>
  <c r="M412" i="1" s="1"/>
  <c r="L411" i="1"/>
  <c r="M411" i="1" s="1"/>
  <c r="L400" i="1"/>
  <c r="M400" i="1" s="1"/>
  <c r="L398" i="1"/>
  <c r="M398" i="1" s="1"/>
  <c r="J400" i="1"/>
  <c r="J398" i="1"/>
  <c r="L399" i="1"/>
  <c r="M399" i="1" s="1"/>
  <c r="L397" i="1"/>
  <c r="M397" i="1" s="1"/>
  <c r="J399" i="1"/>
  <c r="J397" i="1"/>
  <c r="I402" i="1"/>
  <c r="I401" i="1"/>
  <c r="L394" i="1" l="1"/>
  <c r="M394" i="1" s="1"/>
  <c r="J394" i="1"/>
  <c r="L393" i="1"/>
  <c r="M393" i="1" s="1"/>
  <c r="J393" i="1"/>
  <c r="I298" i="1"/>
  <c r="J351" i="1"/>
  <c r="M390" i="1"/>
  <c r="J390" i="1"/>
  <c r="L388" i="1"/>
  <c r="M388" i="1" s="1"/>
  <c r="J388" i="1"/>
  <c r="L387" i="1"/>
  <c r="M387" i="1" s="1"/>
  <c r="J387" i="1"/>
  <c r="M351" i="1"/>
  <c r="L385" i="1"/>
  <c r="M385" i="1" s="1"/>
  <c r="J385" i="1"/>
  <c r="L383" i="1"/>
  <c r="M383" i="1" s="1"/>
  <c r="J383" i="1"/>
  <c r="L378" i="1"/>
  <c r="M378" i="1" s="1"/>
  <c r="J378" i="1"/>
  <c r="L377" i="1"/>
  <c r="M377" i="1" s="1"/>
  <c r="J377" i="1"/>
  <c r="L368" i="1"/>
  <c r="M368" i="1" s="1"/>
  <c r="J368" i="1"/>
  <c r="L367" i="1"/>
  <c r="M367" i="1" s="1"/>
  <c r="J367" i="1"/>
  <c r="J366" i="1"/>
  <c r="L366" i="1"/>
  <c r="M366" i="1" s="1"/>
  <c r="J69" i="1"/>
  <c r="L316" i="1"/>
  <c r="L317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4" i="1"/>
  <c r="J173" i="1"/>
  <c r="J172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4" i="1"/>
  <c r="J133" i="1"/>
  <c r="J132" i="1"/>
  <c r="J131" i="1"/>
  <c r="J130" i="1"/>
  <c r="J129" i="1"/>
  <c r="J128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3" i="1"/>
  <c r="J449" i="1"/>
  <c r="J448" i="1"/>
  <c r="J447" i="1"/>
  <c r="J446" i="1"/>
  <c r="J443" i="1"/>
  <c r="J440" i="1"/>
  <c r="J435" i="1"/>
  <c r="J434" i="1"/>
  <c r="J433" i="1"/>
  <c r="J432" i="1"/>
  <c r="J430" i="1"/>
  <c r="J424" i="1"/>
  <c r="J423" i="1"/>
  <c r="J422" i="1"/>
  <c r="J421" i="1"/>
  <c r="J420" i="1"/>
  <c r="J419" i="1"/>
  <c r="J418" i="1"/>
  <c r="J417" i="1"/>
  <c r="J416" i="1"/>
  <c r="J410" i="1"/>
  <c r="J409" i="1"/>
  <c r="J408" i="1"/>
  <c r="J407" i="1"/>
  <c r="J406" i="1"/>
  <c r="J405" i="1"/>
  <c r="J404" i="1"/>
  <c r="J403" i="1"/>
  <c r="J402" i="1"/>
  <c r="J401" i="1"/>
  <c r="J396" i="1"/>
  <c r="J395" i="1"/>
  <c r="J392" i="1"/>
  <c r="J391" i="1"/>
  <c r="J389" i="1"/>
  <c r="J386" i="1"/>
  <c r="J384" i="1"/>
  <c r="J382" i="1"/>
  <c r="J381" i="1"/>
  <c r="J380" i="1"/>
  <c r="J379" i="1"/>
  <c r="J376" i="1"/>
  <c r="J375" i="1"/>
  <c r="J374" i="1"/>
  <c r="J373" i="1"/>
  <c r="J372" i="1"/>
  <c r="J370" i="1"/>
  <c r="J369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49" i="1" l="1"/>
  <c r="I348" i="1"/>
  <c r="J348" i="1" s="1"/>
  <c r="L345" i="1"/>
  <c r="L346" i="1" l="1"/>
  <c r="M346" i="1" s="1"/>
  <c r="M345" i="1"/>
  <c r="L344" i="1"/>
  <c r="M344" i="1" s="1"/>
  <c r="L342" i="1"/>
  <c r="M342" i="1" s="1"/>
  <c r="L160" i="1"/>
  <c r="M160" i="1" s="1"/>
  <c r="L337" i="1"/>
  <c r="M337" i="1" s="1"/>
  <c r="I329" i="1"/>
  <c r="J329" i="1" s="1"/>
  <c r="I328" i="1"/>
  <c r="J328" i="1" s="1"/>
  <c r="L325" i="1" l="1"/>
  <c r="M325" i="1" s="1"/>
  <c r="L319" i="1"/>
  <c r="M319" i="1" s="1"/>
  <c r="L318" i="1"/>
  <c r="M318" i="1" s="1"/>
  <c r="M317" i="1"/>
  <c r="L314" i="1" l="1"/>
  <c r="M314" i="1" s="1"/>
  <c r="L309" i="1"/>
  <c r="M309" i="1" s="1"/>
  <c r="L299" i="1"/>
  <c r="M299" i="1" s="1"/>
  <c r="I300" i="1" l="1"/>
  <c r="J300" i="1" s="1"/>
  <c r="L297" i="1"/>
  <c r="M297" i="1" s="1"/>
  <c r="L291" i="1" l="1"/>
  <c r="L292" i="1"/>
  <c r="M292" i="1" s="1"/>
  <c r="L282" i="1"/>
  <c r="L290" i="1"/>
  <c r="M290" i="1" s="1"/>
  <c r="L289" i="1"/>
  <c r="M289" i="1" s="1"/>
  <c r="L288" i="1"/>
  <c r="M288" i="1" s="1"/>
  <c r="L287" i="1"/>
  <c r="M287" i="1" s="1"/>
  <c r="L286" i="1"/>
  <c r="M286" i="1" s="1"/>
  <c r="M282" i="1" l="1"/>
  <c r="L281" i="1"/>
  <c r="M281" i="1" s="1"/>
  <c r="L280" i="1"/>
  <c r="M280" i="1" s="1"/>
  <c r="L276" i="1" l="1"/>
  <c r="M276" i="1" s="1"/>
  <c r="L275" i="1"/>
  <c r="M275" i="1" s="1"/>
  <c r="L274" i="1" l="1"/>
  <c r="M274" i="1" s="1"/>
  <c r="L273" i="1"/>
  <c r="M273" i="1" s="1"/>
  <c r="L272" i="1"/>
  <c r="M272" i="1" s="1"/>
  <c r="L271" i="1"/>
  <c r="M271" i="1" s="1"/>
  <c r="L270" i="1" l="1"/>
  <c r="M270" i="1" s="1"/>
  <c r="L211" i="1"/>
  <c r="M211" i="1" s="1"/>
  <c r="I263" i="1" l="1"/>
  <c r="J263" i="1" s="1"/>
  <c r="L256" i="1" l="1"/>
  <c r="M256" i="1" s="1"/>
  <c r="L255" i="1"/>
  <c r="M255" i="1" s="1"/>
  <c r="L254" i="1"/>
  <c r="M254" i="1" s="1"/>
  <c r="L253" i="1"/>
  <c r="M253" i="1" s="1"/>
  <c r="L251" i="1"/>
  <c r="M251" i="1" s="1"/>
  <c r="L250" i="1"/>
  <c r="M250" i="1" s="1"/>
  <c r="I248" i="1"/>
  <c r="J248" i="1" s="1"/>
  <c r="L247" i="1"/>
  <c r="M247" i="1" s="1"/>
  <c r="L245" i="1" l="1"/>
  <c r="M245" i="1" s="1"/>
  <c r="L244" i="1"/>
  <c r="M244" i="1" s="1"/>
  <c r="L243" i="1"/>
  <c r="M243" i="1" s="1"/>
  <c r="L240" i="1" l="1"/>
  <c r="M240" i="1" s="1"/>
  <c r="I229" i="1"/>
  <c r="J229" i="1" s="1"/>
  <c r="L237" i="1"/>
  <c r="M237" i="1" s="1"/>
  <c r="L232" i="1" l="1"/>
  <c r="M232" i="1" s="1"/>
  <c r="L231" i="1"/>
  <c r="M231" i="1" s="1"/>
  <c r="L230" i="1"/>
  <c r="M230" i="1" s="1"/>
  <c r="L223" i="1" l="1"/>
  <c r="M223" i="1" s="1"/>
  <c r="M111" i="1" l="1"/>
  <c r="L212" i="1" l="1"/>
  <c r="M212" i="1" s="1"/>
  <c r="I210" i="1"/>
  <c r="J210" i="1" s="1"/>
  <c r="L208" i="1"/>
  <c r="M208" i="1" s="1"/>
  <c r="L204" i="1" l="1"/>
  <c r="M204" i="1" s="1"/>
  <c r="L202" i="1"/>
  <c r="M202" i="1" s="1"/>
  <c r="L201" i="1"/>
  <c r="M201" i="1" s="1"/>
  <c r="L199" i="1"/>
  <c r="M199" i="1" s="1"/>
  <c r="I197" i="1"/>
  <c r="J197" i="1" s="1"/>
  <c r="L185" i="1" l="1"/>
  <c r="M185" i="1" s="1"/>
  <c r="L184" i="1"/>
  <c r="M184" i="1" s="1"/>
  <c r="I178" i="1"/>
  <c r="I175" i="1"/>
  <c r="J175" i="1" s="1"/>
  <c r="L174" i="1"/>
  <c r="M174" i="1" s="1"/>
  <c r="I171" i="1"/>
  <c r="J171" i="1" s="1"/>
  <c r="L167" i="1"/>
  <c r="M167" i="1" s="1"/>
  <c r="L164" i="1" l="1"/>
  <c r="M164" i="1" s="1"/>
  <c r="L163" i="1" l="1"/>
  <c r="M163" i="1" s="1"/>
  <c r="L162" i="1" l="1"/>
  <c r="M162" i="1" s="1"/>
  <c r="L32" i="1" l="1"/>
  <c r="L158" i="1" l="1"/>
  <c r="M158" i="1" s="1"/>
  <c r="L49" i="1"/>
  <c r="M49" i="1" s="1"/>
  <c r="L43" i="1"/>
  <c r="M43" i="1" s="1"/>
  <c r="L154" i="1" l="1"/>
  <c r="M154" i="1" s="1"/>
  <c r="L152" i="1"/>
  <c r="M152" i="1" s="1"/>
  <c r="L151" i="1"/>
  <c r="M151" i="1" s="1"/>
  <c r="L150" i="1"/>
  <c r="M150" i="1" s="1"/>
  <c r="L149" i="1"/>
  <c r="M149" i="1" s="1"/>
  <c r="L133" i="1"/>
  <c r="M133" i="1" s="1"/>
  <c r="L132" i="1"/>
  <c r="M132" i="1" s="1"/>
  <c r="I135" i="1"/>
  <c r="J135" i="1" s="1"/>
  <c r="I127" i="1"/>
  <c r="J127" i="1" s="1"/>
  <c r="L145" i="1" l="1"/>
  <c r="M145" i="1" s="1"/>
  <c r="L53" i="1" l="1"/>
  <c r="M53" i="1" s="1"/>
  <c r="L52" i="1"/>
  <c r="M52" i="1" s="1"/>
  <c r="L51" i="1"/>
  <c r="M51" i="1" s="1"/>
  <c r="L50" i="1"/>
  <c r="M50" i="1" s="1"/>
  <c r="L47" i="1"/>
  <c r="M47" i="1" s="1"/>
  <c r="L46" i="1"/>
  <c r="M46" i="1" s="1"/>
  <c r="L45" i="1"/>
  <c r="M45" i="1" s="1"/>
  <c r="L44" i="1"/>
  <c r="M44" i="1" s="1"/>
  <c r="L143" i="1" l="1"/>
  <c r="M143" i="1" s="1"/>
  <c r="L142" i="1"/>
  <c r="M142" i="1" s="1"/>
  <c r="L139" i="1"/>
  <c r="M139" i="1" s="1"/>
  <c r="L136" i="1"/>
  <c r="M136" i="1" s="1"/>
  <c r="L131" i="1"/>
  <c r="M131" i="1" s="1"/>
  <c r="L130" i="1"/>
  <c r="M130" i="1" s="1"/>
  <c r="L129" i="1"/>
  <c r="M129" i="1" s="1"/>
  <c r="L128" i="1"/>
  <c r="M128" i="1" s="1"/>
  <c r="L125" i="1"/>
  <c r="M125" i="1" s="1"/>
  <c r="L116" i="1" l="1"/>
  <c r="M116" i="1" s="1"/>
  <c r="L20" i="1" l="1"/>
  <c r="M20" i="1" s="1"/>
  <c r="L103" i="1"/>
  <c r="M103" i="1" s="1"/>
  <c r="I102" i="1"/>
  <c r="J102" i="1" s="1"/>
  <c r="I103" i="1"/>
  <c r="J103" i="1" s="1"/>
  <c r="I101" i="1"/>
  <c r="J101" i="1" s="1"/>
  <c r="L101" i="1" l="1"/>
  <c r="M101" i="1" s="1"/>
  <c r="L93" i="1"/>
  <c r="M93" i="1" s="1"/>
  <c r="L89" i="1"/>
  <c r="M89" i="1" s="1"/>
  <c r="L76" i="1"/>
  <c r="L90" i="1"/>
  <c r="L67" i="1"/>
  <c r="M76" i="1" l="1"/>
  <c r="L38" i="1" l="1"/>
  <c r="L81" i="1"/>
  <c r="M81" i="1" s="1"/>
  <c r="L80" i="1"/>
  <c r="M80" i="1" s="1"/>
  <c r="L68" i="1"/>
  <c r="M68" i="1" s="1"/>
  <c r="M67" i="1"/>
  <c r="I10" i="1" l="1"/>
  <c r="I62" i="1"/>
  <c r="L61" i="1" l="1"/>
  <c r="M61" i="1" s="1"/>
  <c r="L57" i="1" l="1"/>
  <c r="M57" i="1" s="1"/>
  <c r="L56" i="1"/>
  <c r="M56" i="1" s="1"/>
  <c r="L55" i="1"/>
  <c r="M55" i="1" s="1"/>
  <c r="M38" i="1"/>
  <c r="L29" i="1"/>
  <c r="M29" i="1" s="1"/>
  <c r="L10" i="1" l="1"/>
  <c r="M10" i="1" s="1"/>
  <c r="L16" i="1" l="1"/>
  <c r="M16" i="1" s="1"/>
  <c r="L9" i="1" l="1"/>
  <c r="M9" i="1" s="1"/>
  <c r="I4" i="1" l="1"/>
  <c r="J4" i="1" s="1"/>
  <c r="L8" i="1" l="1"/>
  <c r="M8" i="1" s="1"/>
  <c r="L4" i="1" l="1"/>
  <c r="M4" i="1" s="1"/>
  <c r="L14" i="1"/>
  <c r="M14" i="1" s="1"/>
  <c r="L5" i="1"/>
  <c r="M5" i="1" s="1"/>
  <c r="L6" i="1"/>
  <c r="M6" i="1" s="1"/>
  <c r="L7" i="1"/>
  <c r="M7" i="1" s="1"/>
  <c r="L62" i="1"/>
  <c r="M62" i="1" s="1"/>
  <c r="L11" i="1"/>
  <c r="M11" i="1" s="1"/>
  <c r="L12" i="1"/>
  <c r="M12" i="1" s="1"/>
  <c r="L13" i="1"/>
  <c r="M13" i="1" s="1"/>
  <c r="L15" i="1"/>
  <c r="M15" i="1" s="1"/>
  <c r="L17" i="1"/>
  <c r="M17" i="1" s="1"/>
  <c r="L18" i="1"/>
  <c r="M18" i="1" s="1"/>
  <c r="L19" i="1"/>
  <c r="M19" i="1" s="1"/>
  <c r="L21" i="1"/>
  <c r="M21" i="1" s="1"/>
  <c r="L22" i="1"/>
  <c r="M22" i="1" s="1"/>
  <c r="L23" i="1"/>
  <c r="M23" i="1" s="1"/>
  <c r="L27" i="1"/>
  <c r="M27" i="1" s="1"/>
  <c r="L28" i="1"/>
  <c r="M28" i="1" s="1"/>
  <c r="L30" i="1"/>
  <c r="M30" i="1" s="1"/>
  <c r="L31" i="1"/>
  <c r="M31" i="1" s="1"/>
  <c r="M32" i="1"/>
  <c r="L33" i="1"/>
  <c r="M33" i="1" s="1"/>
  <c r="L35" i="1"/>
  <c r="M35" i="1" s="1"/>
  <c r="L34" i="1"/>
  <c r="M34" i="1" s="1"/>
  <c r="L36" i="1"/>
  <c r="M36" i="1" s="1"/>
  <c r="L37" i="1"/>
  <c r="M37" i="1" s="1"/>
  <c r="L39" i="1"/>
  <c r="M39" i="1" s="1"/>
  <c r="L41" i="1"/>
  <c r="M41" i="1" s="1"/>
  <c r="L42" i="1"/>
  <c r="M42" i="1" s="1"/>
  <c r="L48" i="1"/>
  <c r="M48" i="1" s="1"/>
  <c r="L54" i="1"/>
  <c r="M54" i="1" s="1"/>
  <c r="L58" i="1"/>
  <c r="M58" i="1" s="1"/>
  <c r="L59" i="1"/>
  <c r="M59" i="1" s="1"/>
  <c r="L63" i="1"/>
  <c r="M63" i="1" s="1"/>
  <c r="L64" i="1"/>
  <c r="M64" i="1" s="1"/>
  <c r="L65" i="1"/>
  <c r="M65" i="1" s="1"/>
  <c r="L66" i="1"/>
  <c r="M66" i="1" s="1"/>
  <c r="L40" i="1"/>
  <c r="M40" i="1" s="1"/>
  <c r="L82" i="1"/>
  <c r="M82" i="1" s="1"/>
  <c r="L84" i="1"/>
  <c r="M84" i="1" s="1"/>
  <c r="L85" i="1"/>
  <c r="M85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7" i="1"/>
  <c r="M77" i="1" s="1"/>
  <c r="L78" i="1"/>
  <c r="M78" i="1" s="1"/>
  <c r="L79" i="1"/>
  <c r="M79" i="1" s="1"/>
  <c r="L83" i="1"/>
  <c r="M83" i="1" s="1"/>
  <c r="L86" i="1"/>
  <c r="M86" i="1" s="1"/>
  <c r="L88" i="1"/>
  <c r="M88" i="1" s="1"/>
  <c r="M90" i="1"/>
  <c r="L91" i="1"/>
  <c r="M91" i="1" s="1"/>
  <c r="L92" i="1"/>
  <c r="M92" i="1" s="1"/>
  <c r="L94" i="1"/>
  <c r="M94" i="1" s="1"/>
  <c r="L95" i="1"/>
  <c r="M95" i="1" s="1"/>
  <c r="L87" i="1"/>
  <c r="M87" i="1" s="1"/>
  <c r="L3" i="1"/>
  <c r="M3" i="1" s="1"/>
  <c r="L96" i="1"/>
  <c r="M96" i="1" s="1"/>
  <c r="L97" i="1"/>
  <c r="M97" i="1" s="1"/>
  <c r="L98" i="1"/>
  <c r="M98" i="1" s="1"/>
  <c r="L100" i="1"/>
  <c r="M100" i="1" s="1"/>
  <c r="L102" i="1"/>
  <c r="M102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M110" i="1"/>
  <c r="L112" i="1"/>
  <c r="M112" i="1" s="1"/>
  <c r="L113" i="1"/>
  <c r="M113" i="1" s="1"/>
  <c r="L114" i="1"/>
  <c r="M114" i="1" s="1"/>
  <c r="L115" i="1"/>
  <c r="M115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6" i="1"/>
  <c r="M126" i="1" s="1"/>
  <c r="L127" i="1"/>
  <c r="M127" i="1" s="1"/>
  <c r="L134" i="1"/>
  <c r="M134" i="1" s="1"/>
  <c r="L135" i="1"/>
  <c r="M135" i="1" s="1"/>
  <c r="L137" i="1"/>
  <c r="M137" i="1" s="1"/>
  <c r="L138" i="1"/>
  <c r="M138" i="1" s="1"/>
  <c r="L140" i="1"/>
  <c r="M140" i="1" s="1"/>
  <c r="L141" i="1"/>
  <c r="M141" i="1" s="1"/>
  <c r="L144" i="1"/>
  <c r="M144" i="1" s="1"/>
  <c r="L146" i="1"/>
  <c r="M146" i="1" s="1"/>
  <c r="L147" i="1"/>
  <c r="M147" i="1" s="1"/>
  <c r="L148" i="1"/>
  <c r="M148" i="1" s="1"/>
  <c r="L153" i="1"/>
  <c r="M153" i="1" s="1"/>
  <c r="L155" i="1"/>
  <c r="M155" i="1" s="1"/>
  <c r="L156" i="1"/>
  <c r="M156" i="1" s="1"/>
  <c r="L157" i="1"/>
  <c r="M157" i="1" s="1"/>
  <c r="L159" i="1"/>
  <c r="M159" i="1" s="1"/>
  <c r="L161" i="1"/>
  <c r="M161" i="1" s="1"/>
  <c r="L165" i="1"/>
  <c r="M165" i="1" s="1"/>
  <c r="L166" i="1"/>
  <c r="M166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5" i="1"/>
  <c r="M175" i="1" s="1"/>
  <c r="L176" i="1"/>
  <c r="M176" i="1" s="1"/>
  <c r="M177" i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200" i="1"/>
  <c r="M200" i="1" s="1"/>
  <c r="L203" i="1"/>
  <c r="M203" i="1" s="1"/>
  <c r="L205" i="1"/>
  <c r="M205" i="1" s="1"/>
  <c r="L206" i="1"/>
  <c r="M206" i="1" s="1"/>
  <c r="L207" i="1"/>
  <c r="M207" i="1" s="1"/>
  <c r="L209" i="1"/>
  <c r="M209" i="1" s="1"/>
  <c r="L210" i="1"/>
  <c r="M210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3" i="1"/>
  <c r="M233" i="1" s="1"/>
  <c r="M234" i="1"/>
  <c r="L235" i="1"/>
  <c r="M235" i="1" s="1"/>
  <c r="L236" i="1"/>
  <c r="M236" i="1" s="1"/>
  <c r="L238" i="1"/>
  <c r="M238" i="1" s="1"/>
  <c r="L239" i="1"/>
  <c r="M239" i="1" s="1"/>
  <c r="L241" i="1"/>
  <c r="M241" i="1" s="1"/>
  <c r="L242" i="1"/>
  <c r="M242" i="1" s="1"/>
  <c r="L246" i="1"/>
  <c r="M246" i="1" s="1"/>
  <c r="L248" i="1"/>
  <c r="M248" i="1" s="1"/>
  <c r="L249" i="1"/>
  <c r="M249" i="1" s="1"/>
  <c r="L252" i="1"/>
  <c r="M252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7" i="1"/>
  <c r="M277" i="1" s="1"/>
  <c r="L278" i="1"/>
  <c r="M278" i="1" s="1"/>
  <c r="L279" i="1"/>
  <c r="M279" i="1" s="1"/>
  <c r="L283" i="1"/>
  <c r="M283" i="1" s="1"/>
  <c r="L284" i="1"/>
  <c r="M284" i="1" s="1"/>
  <c r="L285" i="1"/>
  <c r="M285" i="1" s="1"/>
  <c r="M291" i="1"/>
  <c r="L293" i="1"/>
  <c r="M293" i="1" s="1"/>
  <c r="L294" i="1"/>
  <c r="M294" i="1" s="1"/>
  <c r="L295" i="1"/>
  <c r="M295" i="1" s="1"/>
  <c r="L296" i="1"/>
  <c r="M296" i="1" s="1"/>
  <c r="L298" i="1"/>
  <c r="M298" i="1" s="1"/>
  <c r="L300" i="1"/>
  <c r="M300" i="1" s="1"/>
  <c r="L301" i="1"/>
  <c r="M301" i="1" s="1"/>
  <c r="L302" i="1"/>
  <c r="M302" i="1" s="1"/>
  <c r="L303" i="1"/>
  <c r="M303" i="1" s="1"/>
  <c r="L304" i="1"/>
  <c r="M304" i="1" s="1"/>
  <c r="L306" i="1"/>
  <c r="M306" i="1" s="1"/>
  <c r="L307" i="1"/>
  <c r="M307" i="1" s="1"/>
  <c r="L308" i="1"/>
  <c r="M308" i="1" s="1"/>
  <c r="L310" i="1"/>
  <c r="M310" i="1" s="1"/>
  <c r="L311" i="1"/>
  <c r="M311" i="1" s="1"/>
  <c r="L312" i="1"/>
  <c r="M312" i="1" s="1"/>
  <c r="L313" i="1"/>
  <c r="M313" i="1" s="1"/>
  <c r="L315" i="1"/>
  <c r="M315" i="1" s="1"/>
  <c r="M316" i="1"/>
  <c r="L320" i="1"/>
  <c r="M320" i="1" s="1"/>
  <c r="L321" i="1"/>
  <c r="M321" i="1" s="1"/>
  <c r="L322" i="1"/>
  <c r="M322" i="1" s="1"/>
  <c r="L323" i="1"/>
  <c r="L324" i="1"/>
  <c r="M324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8" i="1"/>
  <c r="M338" i="1" s="1"/>
  <c r="L339" i="1"/>
  <c r="M339" i="1" s="1"/>
  <c r="L340" i="1"/>
  <c r="M340" i="1" s="1"/>
  <c r="L341" i="1"/>
  <c r="M341" i="1" s="1"/>
  <c r="L343" i="1"/>
  <c r="M343" i="1" s="1"/>
  <c r="L347" i="1"/>
  <c r="M347" i="1" s="1"/>
  <c r="L348" i="1"/>
  <c r="M348" i="1" s="1"/>
  <c r="L349" i="1"/>
  <c r="M349" i="1" s="1"/>
  <c r="L350" i="1"/>
  <c r="M350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9" i="1"/>
  <c r="M379" i="1" s="1"/>
  <c r="L380" i="1"/>
  <c r="M380" i="1" s="1"/>
  <c r="L381" i="1"/>
  <c r="M381" i="1" s="1"/>
  <c r="M382" i="1"/>
  <c r="L384" i="1"/>
  <c r="M384" i="1" s="1"/>
  <c r="L386" i="1"/>
  <c r="M386" i="1" s="1"/>
  <c r="L389" i="1"/>
  <c r="M389" i="1" s="1"/>
  <c r="L391" i="1"/>
  <c r="M391" i="1" s="1"/>
  <c r="L392" i="1"/>
  <c r="M392" i="1" s="1"/>
  <c r="L395" i="1"/>
  <c r="M395" i="1" s="1"/>
  <c r="L396" i="1"/>
  <c r="M396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M423" i="1"/>
  <c r="L424" i="1"/>
  <c r="M424" i="1" s="1"/>
  <c r="L430" i="1"/>
  <c r="M430" i="1" s="1"/>
  <c r="L432" i="1"/>
  <c r="M432" i="1" s="1"/>
  <c r="L433" i="1"/>
  <c r="M433" i="1" s="1"/>
  <c r="L434" i="1"/>
  <c r="M434" i="1" s="1"/>
  <c r="M435" i="1"/>
  <c r="L440" i="1"/>
  <c r="M440" i="1" s="1"/>
  <c r="L443" i="1"/>
  <c r="M443" i="1" s="1"/>
  <c r="L446" i="1"/>
  <c r="M446" i="1" s="1"/>
  <c r="L447" i="1"/>
  <c r="M447" i="1" s="1"/>
  <c r="L448" i="1"/>
  <c r="M448" i="1" s="1"/>
  <c r="L449" i="1"/>
  <c r="M449" i="1" s="1"/>
  <c r="L456" i="1"/>
  <c r="M456" i="1" s="1"/>
  <c r="L457" i="1"/>
  <c r="M457" i="1" s="1"/>
  <c r="L460" i="1"/>
  <c r="M460" i="1" s="1"/>
  <c r="L465" i="1"/>
  <c r="M465" i="1" s="1"/>
  <c r="L466" i="1"/>
  <c r="M466" i="1" s="1"/>
  <c r="L468" i="1"/>
  <c r="M468" i="1" s="1"/>
  <c r="L471" i="1"/>
  <c r="M471" i="1" s="1"/>
  <c r="L472" i="1"/>
  <c r="M472" i="1" s="1"/>
  <c r="L473" i="1"/>
  <c r="M473" i="1" s="1"/>
  <c r="L475" i="1"/>
  <c r="M475" i="1" s="1"/>
  <c r="L476" i="1"/>
  <c r="M476" i="1" s="1"/>
  <c r="L477" i="1"/>
  <c r="M477" i="1" s="1"/>
  <c r="L479" i="1"/>
  <c r="M479" i="1" s="1"/>
  <c r="L480" i="1"/>
  <c r="M480" i="1" s="1"/>
  <c r="L483" i="1"/>
  <c r="M483" i="1" s="1"/>
  <c r="L484" i="1"/>
  <c r="M484" i="1" s="1"/>
  <c r="L485" i="1"/>
  <c r="M485" i="1" s="1"/>
  <c r="L486" i="1"/>
  <c r="M486" i="1" s="1"/>
  <c r="L491" i="1"/>
  <c r="M491" i="1" s="1"/>
  <c r="L500" i="1"/>
  <c r="M500" i="1" s="1"/>
  <c r="M501" i="1"/>
  <c r="M505" i="1"/>
  <c r="L506" i="1"/>
  <c r="M506" i="1" s="1"/>
  <c r="L517" i="1"/>
  <c r="M517" i="1" s="1"/>
  <c r="L518" i="1"/>
  <c r="M518" i="1" s="1"/>
  <c r="L519" i="1"/>
  <c r="M519" i="1" s="1"/>
  <c r="L527" i="1"/>
  <c r="M527" i="1" s="1"/>
  <c r="L528" i="1"/>
  <c r="M528" i="1" s="1"/>
  <c r="L529" i="1"/>
  <c r="M529" i="1" s="1"/>
  <c r="L530" i="1"/>
  <c r="M530" i="1" s="1"/>
  <c r="J1" i="1" l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9" i="1"/>
  <c r="M549" i="1" s="1"/>
  <c r="L552" i="1"/>
  <c r="M552" i="1" s="1"/>
  <c r="L553" i="1"/>
  <c r="M553" i="1" s="1"/>
  <c r="L554" i="1"/>
  <c r="M554" i="1" s="1"/>
  <c r="L555" i="1"/>
  <c r="M555" i="1" s="1"/>
  <c r="L556" i="1"/>
  <c r="M556" i="1" s="1"/>
  <c r="L557" i="1"/>
  <c r="M557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2" i="1"/>
  <c r="M572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1" i="1"/>
  <c r="M581" i="1" s="1"/>
  <c r="L582" i="1"/>
  <c r="M582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3" i="1"/>
  <c r="M593" i="1" s="1"/>
  <c r="L592" i="1"/>
  <c r="M592" i="1" s="1"/>
  <c r="L594" i="1"/>
  <c r="M594" i="1" s="1"/>
  <c r="L595" i="1"/>
  <c r="M595" i="1" s="1"/>
  <c r="L597" i="1"/>
  <c r="M597" i="1" s="1"/>
  <c r="L600" i="1"/>
  <c r="M600" i="1" s="1"/>
  <c r="L601" i="1"/>
  <c r="M601" i="1" s="1"/>
  <c r="L602" i="1"/>
  <c r="M602" i="1" s="1"/>
  <c r="L605" i="1"/>
  <c r="M605" i="1" s="1"/>
  <c r="L606" i="1"/>
  <c r="M606" i="1" s="1"/>
  <c r="L607" i="1"/>
  <c r="M607" i="1" s="1"/>
  <c r="L608" i="1"/>
  <c r="M608" i="1" s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7" i="1"/>
  <c r="M617" i="1" s="1"/>
  <c r="L618" i="1"/>
  <c r="M618" i="1" s="1"/>
  <c r="L619" i="1"/>
  <c r="M619" i="1" s="1"/>
  <c r="L620" i="1"/>
  <c r="M620" i="1" s="1"/>
  <c r="L621" i="1"/>
  <c r="M621" i="1" s="1"/>
  <c r="L622" i="1"/>
  <c r="M622" i="1" s="1"/>
  <c r="L624" i="1"/>
  <c r="M624" i="1" s="1"/>
  <c r="L625" i="1"/>
  <c r="M625" i="1" s="1"/>
  <c r="L626" i="1"/>
  <c r="M626" i="1" s="1"/>
  <c r="L627" i="1"/>
  <c r="M627" i="1" s="1"/>
  <c r="L629" i="1"/>
  <c r="M629" i="1" s="1"/>
  <c r="L630" i="1"/>
  <c r="M630" i="1" s="1"/>
  <c r="L631" i="1"/>
  <c r="M631" i="1" s="1"/>
  <c r="L636" i="1"/>
  <c r="M636" i="1" s="1"/>
  <c r="L637" i="1"/>
  <c r="M637" i="1" s="1"/>
  <c r="L639" i="1"/>
  <c r="M639" i="1" s="1"/>
  <c r="L641" i="1"/>
  <c r="M641" i="1" s="1"/>
  <c r="L644" i="1"/>
  <c r="M644" i="1" s="1"/>
  <c r="L645" i="1"/>
  <c r="M645" i="1" s="1"/>
  <c r="L646" i="1"/>
  <c r="M646" i="1" s="1"/>
  <c r="L647" i="1"/>
  <c r="M647" i="1" s="1"/>
  <c r="L650" i="1"/>
  <c r="M650" i="1" s="1"/>
  <c r="L651" i="1"/>
  <c r="M651" i="1" s="1"/>
  <c r="M537" i="1" l="1"/>
  <c r="L536" i="1"/>
  <c r="M536" i="1" s="1"/>
  <c r="L534" i="1"/>
  <c r="M534" i="1" s="1"/>
  <c r="L532" i="1"/>
  <c r="M532" i="1" s="1"/>
  <c r="L531" i="1"/>
  <c r="M531" i="1" s="1"/>
  <c r="K1" i="1" l="1"/>
  <c r="L305" i="1"/>
  <c r="M305" i="1" s="1"/>
  <c r="L60" i="1"/>
  <c r="M60" i="1" s="1"/>
  <c r="L24" i="1"/>
  <c r="M24" i="1" s="1"/>
  <c r="L26" i="1"/>
  <c r="M26" i="1" s="1"/>
  <c r="L509" i="1"/>
  <c r="M50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6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აპრილი და მაისი ერთად</t>
        </r>
      </text>
    </comment>
    <comment ref="N37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113000 ავანსი</t>
        </r>
      </text>
    </comment>
    <comment ref="C38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CMR230085615</t>
        </r>
      </text>
    </comment>
    <comment ref="N6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ავანსია</t>
        </r>
      </text>
    </comment>
    <comment ref="N64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ავანსი</t>
        </r>
      </text>
    </comment>
    <comment ref="N65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ავანსი</t>
        </r>
      </text>
    </comment>
    <comment ref="M65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ავანსი</t>
        </r>
      </text>
    </comment>
  </commentList>
</comments>
</file>

<file path=xl/sharedStrings.xml><?xml version="1.0" encoding="utf-8"?>
<sst xmlns="http://schemas.openxmlformats.org/spreadsheetml/2006/main" count="4025" uniqueCount="750">
  <si>
    <t>ორგანიზაცია</t>
  </si>
  <si>
    <t>შესყიდვის ტიპი</t>
  </si>
  <si>
    <t>ხელშეკრუკლების ღირებულება</t>
  </si>
  <si>
    <t>დაფინანსება</t>
  </si>
  <si>
    <t>ათვისება</t>
  </si>
  <si>
    <t>რესურსი</t>
  </si>
  <si>
    <t>მჩ 1</t>
  </si>
  <si>
    <t>მჩ 2</t>
  </si>
  <si>
    <t>მჩ 3</t>
  </si>
  <si>
    <t>მჩ 4</t>
  </si>
  <si>
    <t>მჩ 5</t>
  </si>
  <si>
    <t>მჩ 6</t>
  </si>
  <si>
    <t>მჩ 7</t>
  </si>
  <si>
    <t>მჩ 8</t>
  </si>
  <si>
    <t>მჩ 9</t>
  </si>
  <si>
    <t>მჩ 10</t>
  </si>
  <si>
    <t>მჩ 11</t>
  </si>
  <si>
    <t>მჩ 12</t>
  </si>
  <si>
    <t>მჩ 13</t>
  </si>
  <si>
    <t>მჩ 14</t>
  </si>
  <si>
    <t>მჩ 15</t>
  </si>
  <si>
    <t>მჩ 16</t>
  </si>
  <si>
    <t>მჩ 17</t>
  </si>
  <si>
    <t>მჩ 18</t>
  </si>
  <si>
    <t>მჩ 19</t>
  </si>
  <si>
    <t>მჩ 20</t>
  </si>
  <si>
    <t>ტენდერის გამოცხადების ღირებულება</t>
  </si>
  <si>
    <t>ეკონომია</t>
  </si>
  <si>
    <t>გამარტივებულის პუნქტი</t>
  </si>
  <si>
    <t>გამოცხადებული დღგ-ით</t>
  </si>
  <si>
    <t>საქონელი/ მომსახურება</t>
  </si>
  <si>
    <t>მიწოდების ვადა</t>
  </si>
  <si>
    <t>საგანი</t>
  </si>
  <si>
    <t>ვეტი</t>
  </si>
  <si>
    <t>საკუთარი</t>
  </si>
  <si>
    <t>სურსათი</t>
  </si>
  <si>
    <t>ფიტო</t>
  </si>
  <si>
    <t>ფაროსანა</t>
  </si>
  <si>
    <t>cib</t>
  </si>
  <si>
    <t>გამარტივებული</t>
  </si>
  <si>
    <t>ტენდერი</t>
  </si>
  <si>
    <t>კონსოლიდირებული</t>
  </si>
  <si>
    <t>სახელმწიფოებრივი და საზოგადოებრივი მნიშვნელობის ღონისძიება</t>
  </si>
  <si>
    <t>წარმომადგენლობითი ხარჯი</t>
  </si>
  <si>
    <t>დაყოფა გეოგრაფიული ნიშნით</t>
  </si>
  <si>
    <t>ნორმატიული აქტით დადგენილი გადასახდელები</t>
  </si>
  <si>
    <t>დაყოფა რაციონალურობის პრინციპით</t>
  </si>
  <si>
    <t>სასმელები, თამბაქო და მონათესავე პროდუქტები</t>
  </si>
  <si>
    <t>ელექტროენერგიის გამანაწილებელი და საკონტროლო აპარატურა</t>
  </si>
  <si>
    <t>ავეჯი</t>
  </si>
  <si>
    <t>ლაბორატორიული კვლევები</t>
  </si>
  <si>
    <t>მონეტარული ზღვარი</t>
  </si>
  <si>
    <t>ექსკლუზივი</t>
  </si>
  <si>
    <t>სს სილქნეტი</t>
  </si>
  <si>
    <t>ინტერნეტი</t>
  </si>
  <si>
    <t>ბიუჯეტი</t>
  </si>
  <si>
    <t>მომსახურება</t>
  </si>
  <si>
    <t xml:space="preserve">შპს სმარტ ჯიპიეს  </t>
  </si>
  <si>
    <t xml:space="preserve">GPS ან ექვივალენტი დამონტაჟება </t>
  </si>
  <si>
    <t>სსიპ საფინანსო-ანალიტიკური სამსახური</t>
  </si>
  <si>
    <t>შპს მაგთიკომი</t>
  </si>
  <si>
    <t xml:space="preserve">შპს სითიბილდი </t>
  </si>
  <si>
    <t>სურსათის ეროვნული სააგენტოს ადმინისტრაციული შენობა N2-ის სარემონტო სამუშაოები</t>
  </si>
  <si>
    <t>დასუფთავება და სანიტარიული მომსახურება</t>
  </si>
  <si>
    <t>შპს სი-თი-ეს ჯგუფი</t>
  </si>
  <si>
    <t>ააიპ ,,საქართველოს ახალგაზრდა ეკონომისტთა ასოციაცია”</t>
  </si>
  <si>
    <t>საზოგადოებრივი აზრის კვლევა</t>
  </si>
  <si>
    <t>USAID</t>
  </si>
  <si>
    <t xml:space="preserve">ABACO </t>
  </si>
  <si>
    <t>ი/მ გიორგი იმერლიშვილი "ჩუმასტერი"</t>
  </si>
  <si>
    <t>კომპიუტერის პერიფერიული მოწყობილობების შეკეთება</t>
  </si>
  <si>
    <t>საკლირინგო მომსახურება</t>
  </si>
  <si>
    <t>შპს ,,იუ–ჯი–თი’’</t>
  </si>
  <si>
    <t xml:space="preserve">მაგიდის კომპიუტერები </t>
  </si>
  <si>
    <t>საქონელი</t>
  </si>
  <si>
    <t>შპს აუტოტესტ გეორგია</t>
  </si>
  <si>
    <t>ტექინსპექტირება</t>
  </si>
  <si>
    <t>შპს ეტალონი-2005</t>
  </si>
  <si>
    <t>შენობის ტექნიკური მომსახურება</t>
  </si>
  <si>
    <t>შპს გლობალ ავტო ინდასთრი</t>
  </si>
  <si>
    <t>რეცხვა</t>
  </si>
  <si>
    <t>სსიპ დაცვის პოლიციის დეპარტამენტი</t>
  </si>
  <si>
    <t>დაცვა</t>
  </si>
  <si>
    <t>შპს ჯეონეთი</t>
  </si>
  <si>
    <t>WOIP სატელეფონო სერვისი თბილისი</t>
  </si>
  <si>
    <t>WOIP სატელეფონო სერვისი რეგიონები</t>
  </si>
  <si>
    <t xml:space="preserve">სსიპ - საქართველოს ეროვნული არქივი </t>
  </si>
  <si>
    <t>დოკუმენტების მოწესრიგება (შეკერვა)</t>
  </si>
  <si>
    <t>შპს ორიენტ ლოჯიკი</t>
  </si>
  <si>
    <t>კომპიუტერები</t>
  </si>
  <si>
    <t>სს რისკების მართვისა და სადაზღვევო კომპანია გლობალ ბენეფიტს ჯორჯია</t>
  </si>
  <si>
    <t>მანქანების დაზღვევა</t>
  </si>
  <si>
    <t>შპს მეგავეტი</t>
  </si>
  <si>
    <t>ცოფის ვაქცინა</t>
  </si>
  <si>
    <t>შპს საქართველოს ფოსტა</t>
  </si>
  <si>
    <t>საფოსტო მომსახურება</t>
  </si>
  <si>
    <t>განსაზღვრული წლოვანების ავტომანქანების ტექ. მომსახურებები</t>
  </si>
  <si>
    <t>შპს ასპ-გრუპი</t>
  </si>
  <si>
    <t>შპს ოტო მოტორს ჰოლდინგი</t>
  </si>
  <si>
    <t>სს ფრანს ავტო</t>
  </si>
  <si>
    <t>ავტოსატრანსპორტო საშუალებების შეკეთება და ტექნიკური მომსახურება</t>
  </si>
  <si>
    <t>მანქანების შეკეთება და ტექნიკური მომსახურება</t>
  </si>
  <si>
    <t>რენო დასტერის ავტო ტექ. მომსახურება</t>
  </si>
  <si>
    <t xml:space="preserve">შპს „კავკასუს მოტორსი“, </t>
  </si>
  <si>
    <t>ლ-200 ტექ.მომსახურება</t>
  </si>
  <si>
    <t>სს ვისოლ პეტროლიუმ ჯორჯია</t>
  </si>
  <si>
    <t>შპს სან პეტროლიუმ ჯორჯია</t>
  </si>
  <si>
    <t>ეკო პრემიუმი</t>
  </si>
  <si>
    <t>G FORCE პრემიუმი</t>
  </si>
  <si>
    <t>შპს ავტოტრანსგრუპი</t>
  </si>
  <si>
    <t>შპს რომპეტროლ საქართველო</t>
  </si>
  <si>
    <t>ევრო დიზელი</t>
  </si>
  <si>
    <t>სუპერი</t>
  </si>
  <si>
    <t>პრემიუმი</t>
  </si>
  <si>
    <t>დიზელი</t>
  </si>
  <si>
    <t>აკუმულატორები</t>
  </si>
  <si>
    <t>შპს თეგეტა რითეილი</t>
  </si>
  <si>
    <t>ზეთები</t>
  </si>
  <si>
    <t>ფილტრები</t>
  </si>
  <si>
    <t>შპს ტელე იმედი</t>
  </si>
  <si>
    <t>ინფორმაციის გავრცელება</t>
  </si>
  <si>
    <t xml:space="preserve">გრაფიკული დიზაინი </t>
  </si>
  <si>
    <t xml:space="preserve">ფიზიკური პირი ამირან ქინქლაძე </t>
  </si>
  <si>
    <t>ი/მ ირაკლი ნადარეიშვილი</t>
  </si>
  <si>
    <t>ელ. გაყვანილობა</t>
  </si>
  <si>
    <t>შპს ფრანი</t>
  </si>
  <si>
    <t>სავიზიტე ბარათები</t>
  </si>
  <si>
    <t>შპს OfficeLine</t>
  </si>
  <si>
    <t>ლეიბლი</t>
  </si>
  <si>
    <t>ძაფი და თოკი</t>
  </si>
  <si>
    <t>შპს ბიოლენდი</t>
  </si>
  <si>
    <t>დიაგნოსტიკუმები ლაბორატორიისთვის</t>
  </si>
  <si>
    <t>თეგეტა რითეილი</t>
  </si>
  <si>
    <t>საბურავები</t>
  </si>
  <si>
    <t>კავკასუს მოტორსი</t>
  </si>
  <si>
    <t>მანქანები</t>
  </si>
  <si>
    <t>სტრადა მოტორსი</t>
  </si>
  <si>
    <t>ფრანს ავტო</t>
  </si>
  <si>
    <t>შპს ავტო მასტერ სერვისი</t>
  </si>
  <si>
    <t>აპარატის მანქანები</t>
  </si>
  <si>
    <t>ი. მ. ხატია მჭედლიშვილი</t>
  </si>
  <si>
    <t>DITRA</t>
  </si>
  <si>
    <t>CIB</t>
  </si>
  <si>
    <t>შპს მაქსი</t>
  </si>
  <si>
    <t xml:space="preserve">ტექ. მომსახურება </t>
  </si>
  <si>
    <t>შპს ლეი ტექი</t>
  </si>
  <si>
    <t>შპს ჯ.ე.პ.</t>
  </si>
  <si>
    <t>ქაღადლი, ყდა, ქრომერზაცი</t>
  </si>
  <si>
    <t>ბეჭედი და ფაქსიმილე</t>
  </si>
  <si>
    <t>შპს სტარექსი 2</t>
  </si>
  <si>
    <t>ელ. დამაგრძელებელი</t>
  </si>
  <si>
    <t>წებო</t>
  </si>
  <si>
    <t>სსიპ საქართველოს შინაგან საქმეთა სამინისტროს მომსახურების სააგენტო</t>
  </si>
  <si>
    <t>შსს მომსახურების სააგენტოს სერვისები</t>
  </si>
  <si>
    <t>შპს აგრო ჰაბი</t>
  </si>
  <si>
    <t>სამზარეულოს მოწყობილობები, ჭურჭელი და საოჯახო ნივთები, სარესტორნო ბიზნესის ფურნიტურა</t>
  </si>
  <si>
    <t>სხვადასხვა საკვები პროდუქტი</t>
  </si>
  <si>
    <t>სს გაერთიანებული კლირინგ ცენტრი</t>
  </si>
  <si>
    <t>შპს პოლიგრაფისტი</t>
  </si>
  <si>
    <t>ბეჭდვა</t>
  </si>
  <si>
    <t xml:space="preserve">შპს „ბორნ სოფქიმია“ </t>
  </si>
  <si>
    <t>სოფ. ფარიზში სარგებლობაში არსებულ  სასაწყობე ფართის ქიროვნობა</t>
  </si>
  <si>
    <t xml:space="preserve"> არსებულ  სასაწყობე ფართის ქიროვნობა</t>
  </si>
  <si>
    <t xml:space="preserve">შპს კედა </t>
  </si>
  <si>
    <t xml:space="preserve">შპს რეალ კაპიტალი </t>
  </si>
  <si>
    <t>შპს გსმ სერვისი</t>
  </si>
  <si>
    <t>შპს ნანოტეკი - აიმარტი</t>
  </si>
  <si>
    <t>მეხსიერების ბარათი</t>
  </si>
  <si>
    <t>რესტორნის მომსახურება</t>
  </si>
  <si>
    <t>სსიპ საქართველოს საკანონმდებლო მაცნე</t>
  </si>
  <si>
    <t>მაცნეს მომხმარებლების (8 მომხმარებელი)
აქტივიზაცია იურისტები</t>
  </si>
  <si>
    <t>შპს თბილისის სატრანსპორტო კომპანია</t>
  </si>
  <si>
    <t>ზონალური პარკინგი</t>
  </si>
  <si>
    <t>Edocumentis მომსახურება</t>
  </si>
  <si>
    <t>შპს სავაჭრო ჯგუფი</t>
  </si>
  <si>
    <t>ლუქ სტიკერი</t>
  </si>
  <si>
    <t xml:space="preserve">შპს „ჯორჯიან ექსპრესი“, </t>
  </si>
  <si>
    <t>საკურიერო მომსახურება</t>
  </si>
  <si>
    <t>შპს ქართული ღვინის კოოპერაცია</t>
  </si>
  <si>
    <t>ღვინო</t>
  </si>
  <si>
    <t xml:space="preserve">საქონელი </t>
  </si>
  <si>
    <t>შპს სოკარ ჯორჯია პეტროლიუმი</t>
  </si>
  <si>
    <t>ნანო ევრო დიზელი</t>
  </si>
  <si>
    <t>ი. მ. რამაზი ცქიფურიშვილი</t>
  </si>
  <si>
    <t>ლეპტოპის ელემენტი</t>
  </si>
  <si>
    <t xml:space="preserve">შპს საჩუქრები 95 </t>
  </si>
  <si>
    <t>საჩუქრები</t>
  </si>
  <si>
    <t>ფლეშკები</t>
  </si>
  <si>
    <t>შპს ივერსი</t>
  </si>
  <si>
    <t>შპს Made2Make</t>
  </si>
  <si>
    <t>რესპირატორი</t>
  </si>
  <si>
    <t>ფიჭური კავშირგაბმულობა</t>
  </si>
  <si>
    <t>შპს ბორან ლაითი</t>
  </si>
  <si>
    <t>ძაფი</t>
  </si>
  <si>
    <t>თავის ფანრები</t>
  </si>
  <si>
    <t>შპს გუდ კოფე</t>
  </si>
  <si>
    <t>მრპ თაგები</t>
  </si>
  <si>
    <t xml:space="preserve"> სს ფრანს ავტო</t>
  </si>
  <si>
    <t xml:space="preserve">შპს სტრადა მოტორსი, </t>
  </si>
  <si>
    <t>შპს თერძი</t>
  </si>
  <si>
    <t>შპს მულტილინგვისტი</t>
  </si>
  <si>
    <t>მომსახურეობა</t>
  </si>
  <si>
    <t>შრომის უსაფრთხოების ჟურნალი</t>
  </si>
  <si>
    <t>შპს ზანთარ ჯგუფი</t>
  </si>
  <si>
    <t>თარგმნა</t>
  </si>
  <si>
    <t xml:space="preserve">შპს კავკასუს მოტორსი </t>
  </si>
  <si>
    <t>შპს გლობუსი ემ-ბე</t>
  </si>
  <si>
    <t>დამუხტვადი ელემენტები</t>
  </si>
  <si>
    <t>შპს ბუმბა</t>
  </si>
  <si>
    <t>ბოთლები</t>
  </si>
  <si>
    <t>აუდიტორული მომსახურება (მოძრავი ქონების შეფასება)</t>
  </si>
  <si>
    <t>შპს სუპერი</t>
  </si>
  <si>
    <t>ჭურჭელი</t>
  </si>
  <si>
    <t>შპს დებსთაილი</t>
  </si>
  <si>
    <t>სამუშაო ტანსაცმელი</t>
  </si>
  <si>
    <t>შპს აუდიტი+ 2010</t>
  </si>
  <si>
    <t>პარკინგი</t>
  </si>
  <si>
    <t>ნათურების შეცვლა</t>
  </si>
  <si>
    <t>შპს Made To Make</t>
  </si>
  <si>
    <t>რეზინის ჩექმები</t>
  </si>
  <si>
    <t>ი. მ. ზურაბ ბერიანიძე</t>
  </si>
  <si>
    <t>ფრეონი</t>
  </si>
  <si>
    <t>მაცივრის ვენტილატორი</t>
  </si>
  <si>
    <t>აგრეგატის ზეთი</t>
  </si>
  <si>
    <t xml:space="preserve">მაცნეს მომხმარებლების (24 მომხმარებელი)
აქტივიზაცია </t>
  </si>
  <si>
    <t>ფრესნო</t>
  </si>
  <si>
    <t>ტრენინგი</t>
  </si>
  <si>
    <t>შპს ეფემჯისოფტ</t>
  </si>
  <si>
    <t>ინვენტარიზაცია</t>
  </si>
  <si>
    <t>შპს ვალდაუ</t>
  </si>
  <si>
    <t>ნემსები</t>
  </si>
  <si>
    <t xml:space="preserve">მომსახურება </t>
  </si>
  <si>
    <t xml:space="preserve">ფართის ქირავნობა ტრენინგისთვის </t>
  </si>
  <si>
    <t>შპს სასტუმრო თელავი (ჰოლიდეი ინნ თელავი)</t>
  </si>
  <si>
    <t>ელემენტები</t>
  </si>
  <si>
    <t>შპს აგრონომი</t>
  </si>
  <si>
    <t>საქართველოში რეგისტრირებული პირეტროიდული ჯგუფის ერთკომპონენტიანი ინსექტიციდი (მოქმედი ნივთიერება - ბიფენტრინი)</t>
  </si>
  <si>
    <t>შპს ბუგასი</t>
  </si>
  <si>
    <t xml:space="preserve">სხხვადასხვა ხელსაწყოების ნაკრები </t>
  </si>
  <si>
    <t>საიზოლაციო მასალა</t>
  </si>
  <si>
    <t>ელექტრო კომპრესორო</t>
  </si>
  <si>
    <t>ი.მ გოჩა ხუჭუა</t>
  </si>
  <si>
    <t>ძრავის ბალიში</t>
  </si>
  <si>
    <t xml:space="preserve">მეტალის საჭრელი </t>
  </si>
  <si>
    <t xml:space="preserve"> სვერლო</t>
  </si>
  <si>
    <t>იზოლენტი</t>
  </si>
  <si>
    <t xml:space="preserve">დენის გადამყვანი </t>
  </si>
  <si>
    <t>ელექტრო ჩაიდანი</t>
  </si>
  <si>
    <t>ტაოტი</t>
  </si>
  <si>
    <t>შპს გუფბილდ+</t>
  </si>
  <si>
    <t>ელექტროდები</t>
  </si>
  <si>
    <t>არასახელმწიფო</t>
  </si>
  <si>
    <t xml:space="preserve">შპს ნიუ აგრო </t>
  </si>
  <si>
    <t>მოქმედი ნივთიერება -
ლამბდა ციჰალოტრინი</t>
  </si>
  <si>
    <t>ზუგდიდის იჯარა</t>
  </si>
  <si>
    <t>შპს allmarket.ge</t>
  </si>
  <si>
    <t>გურჯაანი იჯარა</t>
  </si>
  <si>
    <t>შპს იუ ჯი თი</t>
  </si>
  <si>
    <t xml:space="preserve">პრინტერები </t>
  </si>
  <si>
    <t>სააქონელი</t>
  </si>
  <si>
    <t xml:space="preserve">შპს აგრიდა </t>
  </si>
  <si>
    <t xml:space="preserve">დელტამეტრინი ბოლდისტ დელუქსი 2.5ეკ </t>
  </si>
  <si>
    <t xml:space="preserve">შპს ფავორიტი სტილი </t>
  </si>
  <si>
    <t xml:space="preserve">ფლაერი ბუკლეტი </t>
  </si>
  <si>
    <t>შპს სბმ თიმ</t>
  </si>
  <si>
    <t>ფეხბურთის აღჭურვილობა</t>
  </si>
  <si>
    <t>ი. მ. სოლომონ მენთეშაშვილი</t>
  </si>
  <si>
    <t>ელექტრო სადენი</t>
  </si>
  <si>
    <t>წებოვანი ლენტი</t>
  </si>
  <si>
    <t>სამაგრები</t>
  </si>
  <si>
    <t xml:space="preserve">ვეტების ბეჭდვა </t>
  </si>
  <si>
    <t>შპს მულტიტესტი</t>
  </si>
  <si>
    <t>ლაბორატორიული მომსახურება</t>
  </si>
  <si>
    <t>ფ. პ. ირაკლი გედენიძე</t>
  </si>
  <si>
    <t>ფოტმომსახურება</t>
  </si>
  <si>
    <t xml:space="preserve">შპს ნიკოკო </t>
  </si>
  <si>
    <t xml:space="preserve">თერმოჩანთა </t>
  </si>
  <si>
    <t>ალკოჰოლიან სასმელებში ფიზიკური და ქიმიური მაჩვენებლების განსაზღვრა -
მომსახურების ადგილმდებარეობა - საქართველო</t>
  </si>
  <si>
    <t>შპს სანიტარი</t>
  </si>
  <si>
    <t xml:space="preserve">სეპტიკური ავზების გაწმენდასთან დაკავშირებული მომსახურების  </t>
  </si>
  <si>
    <t xml:space="preserve">შპს ენ ჯი თი გრუპ  </t>
  </si>
  <si>
    <t xml:space="preserve">ტრაქტორების შეკეთება </t>
  </si>
  <si>
    <t xml:space="preserve">შპს „აჭარა ჯგუფი“ (Holiday Inn) </t>
  </si>
  <si>
    <t xml:space="preserve">ფართის ქირავნობა ტრენინგისთვის  </t>
  </si>
  <si>
    <t xml:space="preserve">შპს მთარგმნელობითი აპარატურა პლუს </t>
  </si>
  <si>
    <t xml:space="preserve">სათარჯიმნო მომსახურების </t>
  </si>
  <si>
    <t xml:space="preserve">რესტორნის მომსახურება </t>
  </si>
  <si>
    <t>ი/მ გიორგი შიშნიაშვილი</t>
  </si>
  <si>
    <t>შპს თარო პოს ჯორჯია</t>
  </si>
  <si>
    <t>სასაწყობე თაროები</t>
  </si>
  <si>
    <t xml:space="preserve">შპს „აჭარა ჯგუფი“ </t>
  </si>
  <si>
    <t xml:space="preserve">შპს ნოვაგრო </t>
  </si>
  <si>
    <t>ფაროსანას ფრომონი</t>
  </si>
  <si>
    <t>რიგის კონტროლის აპრატი</t>
  </si>
  <si>
    <t>შპს ელოდრადო</t>
  </si>
  <si>
    <t>ტაშტები და ჯაგრისები</t>
  </si>
  <si>
    <t>შპს ქორე ჯგუფი</t>
  </si>
  <si>
    <t>ლეპტოპის ელემენტის შეცვლა</t>
  </si>
  <si>
    <t>სსიპ ლაბორატორიული კვლევითი ცენტრი</t>
  </si>
  <si>
    <t>ბავშთა საკვებში ტყვიის აღმოჩენა</t>
  </si>
  <si>
    <t>ი. მ. ნიკა ჯაბახიძე</t>
  </si>
  <si>
    <t xml:space="preserve">შპს გლობალტესტი </t>
  </si>
  <si>
    <t>კონსტანტინე გუგეშაშვილი</t>
  </si>
  <si>
    <t>გიორგი ლაცაბიძე</t>
  </si>
  <si>
    <t>სატრენინგო მომსახურება</t>
  </si>
  <si>
    <t>შპს სილქ როუდ ენჯინიარინგ</t>
  </si>
  <si>
    <t>მარნეულის იჯარა</t>
  </si>
  <si>
    <t xml:space="preserve">შპს ბლექ სი ვეისტ მენეჯმენტი </t>
  </si>
  <si>
    <t>ნარჩენების გატანა</t>
  </si>
  <si>
    <t>შპს გზა</t>
  </si>
  <si>
    <t>პარკირების დახაზვა</t>
  </si>
  <si>
    <t>კარგო ლოჯისთიქს გრუფ ჯორჯია</t>
  </si>
  <si>
    <t xml:space="preserve">ტვირთის გადაზიდვის მომსახურება </t>
  </si>
  <si>
    <t>შპს „ჯი-თი გრუპ“</t>
  </si>
  <si>
    <t>ფ. პ. ლუხუმი ლობჟანიძე</t>
  </si>
  <si>
    <t>ელ გაყვანილობის გამართვა</t>
  </si>
  <si>
    <t xml:space="preserve">შპს „კანუდოსი“ </t>
  </si>
  <si>
    <t>ხელთათმანი ნიტრილი</t>
  </si>
  <si>
    <t>ხელთათმანი ლატექსი</t>
  </si>
  <si>
    <t>შპს კამორა</t>
  </si>
  <si>
    <t xml:space="preserve">ი.მ. გოჩა ხუჭუა </t>
  </si>
  <si>
    <t xml:space="preserve">დენის გადამყვანის და დამაგრძელებელის მიწოდება </t>
  </si>
  <si>
    <t xml:space="preserve">შედუღების აპარატის </t>
  </si>
  <si>
    <t>შპს კომპანია GEOSM</t>
  </si>
  <si>
    <t>პერმანენტული მარკერი</t>
  </si>
  <si>
    <t>FMD</t>
  </si>
  <si>
    <t>შპს ბეიქერ ენდი</t>
  </si>
  <si>
    <t>შპს კავკასიის გენეტიკა</t>
  </si>
  <si>
    <t>ღორის დამჭერი</t>
  </si>
  <si>
    <t xml:space="preserve">შპს ლატეკი </t>
  </si>
  <si>
    <t xml:space="preserve">ლაბ. ჭურჭელი </t>
  </si>
  <si>
    <t>ელ.კაბელი</t>
  </si>
  <si>
    <t>ლეპტოპის დამტენი</t>
  </si>
  <si>
    <t>დაზღვევა</t>
  </si>
  <si>
    <t>ფართის დაქირავება</t>
  </si>
  <si>
    <t>ლატექსის ხელთათმანები</t>
  </si>
  <si>
    <t>შპს ტურინვესტი</t>
  </si>
  <si>
    <t>საკონფერენციო დარბაზის დაქირავება და თანმდევი მომსახურება</t>
  </si>
  <si>
    <t>შპს Made2make</t>
  </si>
  <si>
    <t>ი.მ. იოსებ ოდიშელაშვილი</t>
  </si>
  <si>
    <t>სარემონტო სამუშაოები</t>
  </si>
  <si>
    <t>სამუშაო</t>
  </si>
  <si>
    <t>ფ.პ. დავით დუნდუა</t>
  </si>
  <si>
    <t>შპს ორისი</t>
  </si>
  <si>
    <t>ორის მენჯმენტის სისტემა</t>
  </si>
  <si>
    <t>ი.მ 
აბესალომი კვირკველია</t>
  </si>
  <si>
    <t>კაფეტერიების მომსახურება</t>
  </si>
  <si>
    <t>შპს თბილისი მედიკ</t>
  </si>
  <si>
    <t>შპრიცები</t>
  </si>
  <si>
    <t>ფ.პ. ალექსანდრე ბერდელიძე</t>
  </si>
  <si>
    <t>ბიო პუნქტების რემონტი</t>
  </si>
  <si>
    <t>ს/ს "სასტუმროების და რესტორნების მენეჯმენტ ჯგუფი-ემ/გრუპ"</t>
  </si>
  <si>
    <t>დაცვის პოლიციის დეპარტამენტი</t>
  </si>
  <si>
    <t>დაცვის მომსახურება</t>
  </si>
  <si>
    <t>ლაბ მომსახურება</t>
  </si>
  <si>
    <t xml:space="preserve">შპს კომპანია GEOSM </t>
  </si>
  <si>
    <t>საკანცელარიო</t>
  </si>
  <si>
    <t>რეზინის პროდუქცია (კორიკები)</t>
  </si>
  <si>
    <t>შპს ავტობანი 2000</t>
  </si>
  <si>
    <t xml:space="preserve">შპს ეთნო </t>
  </si>
  <si>
    <t>შპს აიდიეს ბორჯომი თბილისი</t>
  </si>
  <si>
    <t xml:space="preserve">ი/მ დიმიტრი ხარჩილავას </t>
  </si>
  <si>
    <t>საყოფაცხოვრებო ნარჩენების გატანა</t>
  </si>
  <si>
    <t xml:space="preserve">შპს Made To Make </t>
  </si>
  <si>
    <t>აფთიაქის ყუთი</t>
  </si>
  <si>
    <t>შპს პარკინგსერვისი</t>
  </si>
  <si>
    <t>ვასილ ჯალიაშვილი</t>
  </si>
  <si>
    <t>შპს ა-ტ კომფორტი</t>
  </si>
  <si>
    <t>დენის ამომრთველებისა და წყლის ავზის მოწყობილობის შეცვლა</t>
  </si>
  <si>
    <t>შპს გარდ სერვისი</t>
  </si>
  <si>
    <t>ქიმიური წამლობის ჩატარება სპეციალური აგრეგატის გამოყენებით</t>
  </si>
  <si>
    <t>CD დისკები</t>
  </si>
  <si>
    <t>CD და DVD დისკები</t>
  </si>
  <si>
    <t>შპს ინოტექი</t>
  </si>
  <si>
    <t>ხანძარსაწინაღმდეგო მოწყობილობები</t>
  </si>
  <si>
    <t>ხელსაწყოები</t>
  </si>
  <si>
    <t>ურიკები</t>
  </si>
  <si>
    <t>ფერადი ფურცლები</t>
  </si>
  <si>
    <t>შპს სოლიდი</t>
  </si>
  <si>
    <t>სპეც. ტანსაცმელი</t>
  </si>
  <si>
    <t>კომპიუტერთან დაკავშირებული სხვადასხვა სახის მოწყობილობები</t>
  </si>
  <si>
    <t>სინჯარები, ნემსები</t>
  </si>
  <si>
    <t>შპს ბენე ექსკლუზივი</t>
  </si>
  <si>
    <t xml:space="preserve">ტრანსპორტის დაქირავება მძღოლთან ერთად </t>
  </si>
  <si>
    <t xml:space="preserve">შპს ნიდო </t>
  </si>
  <si>
    <t>შპს წისქვილის ჯგუფი</t>
  </si>
  <si>
    <t>ი/მ თამარ აბულაძე</t>
  </si>
  <si>
    <t xml:space="preserve">შპს სტუდიო არტ </t>
  </si>
  <si>
    <t>შპს მეგრული სახლი მს ჯგუფი</t>
  </si>
  <si>
    <t xml:space="preserve">მაღალი წნევით სარეცხი აპარატების ნაწილების  შეცვლა თანმდევი მომსახურებით </t>
  </si>
  <si>
    <t>შპს კერხერი</t>
  </si>
  <si>
    <t>შპს აისი</t>
  </si>
  <si>
    <t>დროშა</t>
  </si>
  <si>
    <t>დედოფლისწყაროს საწყობის იჯარა</t>
  </si>
  <si>
    <t>შპს ეკოლაინი</t>
  </si>
  <si>
    <t>სარეცხი ქაფი კერხერის</t>
  </si>
  <si>
    <t>შპს რაცია.ჯი</t>
  </si>
  <si>
    <t>ალკოტესტი</t>
  </si>
  <si>
    <t>ფლაგარტი</t>
  </si>
  <si>
    <t>ვიდეოკამერების შეკეთება</t>
  </si>
  <si>
    <t>ი.მ ირაკლი ნადარეიშვილი</t>
  </si>
  <si>
    <t>შპს სტარექსი 2023</t>
  </si>
  <si>
    <t>შპს როქი</t>
  </si>
  <si>
    <t>ინსექტოაკარიციდი</t>
  </si>
  <si>
    <t>შპს ნიუპროტექტორი</t>
  </si>
  <si>
    <t>ტრაქტორის საბურავები</t>
  </si>
  <si>
    <t>შპს უნივერსალმშენი</t>
  </si>
  <si>
    <t>რემონტი</t>
  </si>
  <si>
    <t>შპს ლუმენი</t>
  </si>
  <si>
    <t>რუპორი ციმციმა</t>
  </si>
  <si>
    <t>შპს ინტეგრა</t>
  </si>
  <si>
    <t xml:space="preserve">შემასხურებელი აგრეგატის Tifone Bravo – 600-ის მსგავსი თავსებადი ნაწილების მიწოდება. </t>
  </si>
  <si>
    <t>შპს კრიატივ დიზაინი</t>
  </si>
  <si>
    <t>შპს ბიბრენდი</t>
  </si>
  <si>
    <t>ვიდეორგოლის მომზადება</t>
  </si>
  <si>
    <t>ხარჯთაღრიცხვა</t>
  </si>
  <si>
    <t xml:space="preserve">შპს დრანკ ოკტოპუს დისტრიბუცია </t>
  </si>
  <si>
    <t>სასმელები</t>
  </si>
  <si>
    <t>შპს თერა მოტორსი</t>
  </si>
  <si>
    <t>მცირე ტვირთამწეობის საბურავები</t>
  </si>
  <si>
    <t>რეგულარი</t>
  </si>
  <si>
    <t xml:space="preserve">შპს ქსნის ხეობა </t>
  </si>
  <si>
    <t>ტენტი</t>
  </si>
  <si>
    <t>აკუმულატორი</t>
  </si>
  <si>
    <t>BIOR</t>
  </si>
  <si>
    <t>შემასხურებელი აგრეგატის Dyna Fog 1200-ის მსგავსი/თავსებადი ნაწილების მიწოდება.</t>
  </si>
  <si>
    <t>შპს ჯი თი გრუპი</t>
  </si>
  <si>
    <t>შპს ოფის ლაინი</t>
  </si>
  <si>
    <t>სკამები</t>
  </si>
  <si>
    <t>სანტექნიკის მონტაჟი</t>
  </si>
  <si>
    <t>შპს გაბ სოლუშენსი</t>
  </si>
  <si>
    <t xml:space="preserve">ცივი შესხურების აგრეგატი </t>
  </si>
  <si>
    <t>ი. მ. ვლადიმერი ნარსიძე</t>
  </si>
  <si>
    <t>ფარდა-ჟალუზები</t>
  </si>
  <si>
    <t>აკარიციდი</t>
  </si>
  <si>
    <t>შპს ბი ჯი</t>
  </si>
  <si>
    <t>შპს ANA</t>
  </si>
  <si>
    <t>მცენარეები</t>
  </si>
  <si>
    <t>ი/მ ნანა ლაბაძე</t>
  </si>
  <si>
    <t>დახლის ქირავნობა</t>
  </si>
  <si>
    <t>საკანონმდებლო მაცნე</t>
  </si>
  <si>
    <t>1 მომხმარებელი</t>
  </si>
  <si>
    <t>ლეპტოპის ელემენტები</t>
  </si>
  <si>
    <t>პირველადი დახმარების ყუთი</t>
  </si>
  <si>
    <t>შპს ვიდეოსკოპი</t>
  </si>
  <si>
    <t>ტელეკამერა</t>
  </si>
  <si>
    <t>ელემენტები - სამაგრი -აკუმულატორი</t>
  </si>
  <si>
    <t>ჩანთა კამერის</t>
  </si>
  <si>
    <t>კამერის ელემენტის დამტენი</t>
  </si>
  <si>
    <t>კამერის განათება</t>
  </si>
  <si>
    <t>შტატივი</t>
  </si>
  <si>
    <t xml:space="preserve"> სამკერდე და ხელის რადიომიკროფონი</t>
  </si>
  <si>
    <t>ი/მ ზაზა ბობოხიძე</t>
  </si>
  <si>
    <t>შპს სანნა</t>
  </si>
  <si>
    <t>ტანსაცმლის საკიდი</t>
  </si>
  <si>
    <t>იმ ვალერიან ძამაშვილი</t>
  </si>
  <si>
    <t>აბრა</t>
  </si>
  <si>
    <t>შპს რადიუს თრეიდი</t>
  </si>
  <si>
    <t xml:space="preserve">იჯარა ფაართის ქირავნობა ლაგოდეხში </t>
  </si>
  <si>
    <t>ბარგალკის ქვა</t>
  </si>
  <si>
    <t>შპს ლასარე</t>
  </si>
  <si>
    <t>სატვირთო სატერმინალო მომსახურება</t>
  </si>
  <si>
    <t>ფურშეტი</t>
  </si>
  <si>
    <t>შპ ელ +</t>
  </si>
  <si>
    <t>ცეცხლმაქრი</t>
  </si>
  <si>
    <t>შპს ელიტელი</t>
  </si>
  <si>
    <t>კონდიციონერი</t>
  </si>
  <si>
    <t>შპს ჯეო პორტალი</t>
  </si>
  <si>
    <t>კომბინეზონები/სპეცტანსაცმელი დამცავი აღჭურვილობა</t>
  </si>
  <si>
    <t>ღვინოები</t>
  </si>
  <si>
    <t>ი/მ გურამი ჭოხონელიძე</t>
  </si>
  <si>
    <t>მწვანე საფარის მოვლასთან დაკავშირებული მომსახურება</t>
  </si>
  <si>
    <t>კომბინიზონები</t>
  </si>
  <si>
    <t>ხელთათმანები</t>
  </si>
  <si>
    <t>შპს ვერტისოლი</t>
  </si>
  <si>
    <t>წყლის საქაჩი ტუმბო</t>
  </si>
  <si>
    <t>ფ.პ. გიორგი შალვაშვილი</t>
  </si>
  <si>
    <t>არასასმელი წყალი</t>
  </si>
  <si>
    <t>ბოქლომები, ნიჩაბი, ფოცხი, თოხი</t>
  </si>
  <si>
    <t>შპს სტარექსი2023</t>
  </si>
  <si>
    <t>შ.პ.ს ნანოტეკი</t>
  </si>
  <si>
    <t>მსუბუქი ავტომანქანების საბურავები</t>
  </si>
  <si>
    <t>შპს წისქვილი ჯგუფი</t>
  </si>
  <si>
    <t xml:space="preserve">მომსახურებსა </t>
  </si>
  <si>
    <t>შპს მედ-ლაინი</t>
  </si>
  <si>
    <t>შპს სავარძელი პლიუსი</t>
  </si>
  <si>
    <t>ფ. პ. გიორგი კალანდაძე</t>
  </si>
  <si>
    <t>პრეზენტაციის ტექსტისა და სლაიდების შედგენა</t>
  </si>
  <si>
    <t>შპს დი.ეი.სი.</t>
  </si>
  <si>
    <t>კვების ბლოკი</t>
  </si>
  <si>
    <t>შპს საჩხერის წყალი</t>
  </si>
  <si>
    <t>სასმელი წყალი</t>
  </si>
  <si>
    <t>შპს რამიშვილები</t>
  </si>
  <si>
    <t>ტრაქტორის საბურავების შეკეთება</t>
  </si>
  <si>
    <t xml:space="preserve"> შპს სენაავტო </t>
  </si>
  <si>
    <t>შპს დიო</t>
  </si>
  <si>
    <t>ფ. პ. გურამი მოსიძე</t>
  </si>
  <si>
    <t xml:space="preserve">შ.პ.ს „ლასარე“ </t>
  </si>
  <si>
    <t>თევზის ნიმუშების გაგზავნა</t>
  </si>
  <si>
    <t>გადაუდებელი აუცილებლობა</t>
  </si>
  <si>
    <t>შპს სოლემარტი</t>
  </si>
  <si>
    <t>თურქულის საწინააღმდეგო ვაქცინა</t>
  </si>
  <si>
    <t>წრპ ბრუცელოზის ვაქცინა</t>
  </si>
  <si>
    <t>შპს ელიტ სერვისი</t>
  </si>
  <si>
    <t>კონდიციონერების მონტაჟი</t>
  </si>
  <si>
    <t>წრპ საყურეები</t>
  </si>
  <si>
    <t>შპს კა ელ ჯი +</t>
  </si>
  <si>
    <t>კარტრიჯები</t>
  </si>
  <si>
    <t>მცხეთის  საწყობის იჯარა</t>
  </si>
  <si>
    <t>ფ.პ. სოლომონ მაისურაძე</t>
  </si>
  <si>
    <t>ნარჩენების მართვასთან დაკავშირებული საკონსულტაციო/საექსპერტო მომსახურება</t>
  </si>
  <si>
    <t>შპს ნეოტექი</t>
  </si>
  <si>
    <t>დაშვების შეზღუდული სისტემის (ტურნიკეტის) დიაგნოსტიკა</t>
  </si>
  <si>
    <t>ანტიფრიზი</t>
  </si>
  <si>
    <t xml:space="preserve"> ძრავის ზეთი </t>
  </si>
  <si>
    <t>ჰაერის ფილტრი</t>
  </si>
  <si>
    <t>შპს ალტა რითეილი</t>
  </si>
  <si>
    <t>ბრუცელოზის ვაქცინა</t>
  </si>
  <si>
    <t xml:space="preserve">შპს მეტროლოგი </t>
  </si>
  <si>
    <t xml:space="preserve">დაკალიბრების მომსახურება </t>
  </si>
  <si>
    <t xml:space="preserve">შპს  ჯორჯიან+ </t>
  </si>
  <si>
    <t>შლანგი</t>
  </si>
  <si>
    <t>თარო და საკიდი</t>
  </si>
  <si>
    <t xml:space="preserve">შპს ჰუალინგი - სამშენებლო მასალების ჰიპერმარკეტი </t>
  </si>
  <si>
    <t>ქოთანი</t>
  </si>
  <si>
    <t>კედლის საფარი</t>
  </si>
  <si>
    <t>თერმოსი</t>
  </si>
  <si>
    <t>მცენარე</t>
  </si>
  <si>
    <t>ქაფი</t>
  </si>
  <si>
    <t xml:space="preserve">შპს ქარვა ბრუქსი </t>
  </si>
  <si>
    <t>ლუქები</t>
  </si>
  <si>
    <t>შპს ჯეობიტი</t>
  </si>
  <si>
    <t xml:space="preserve">შპს მოწინავე სამედიცინო ტექნოლოგიები და სერვისი </t>
  </si>
  <si>
    <t>მიკროსკოპის ნათურები</t>
  </si>
  <si>
    <t>თაფლის კონტეინერი</t>
  </si>
  <si>
    <t>ენ ეს ჯორჯია</t>
  </si>
  <si>
    <t>ტელევიზორის საკიდი</t>
  </si>
  <si>
    <t xml:space="preserve">შპს ჰიდროსკანდ </t>
  </si>
  <si>
    <t>სამხარაული</t>
  </si>
  <si>
    <t>შპს პტკ</t>
  </si>
  <si>
    <t>სუდანის კვლევა</t>
  </si>
  <si>
    <t>შპს ტექნოჰაუსი</t>
  </si>
  <si>
    <t xml:space="preserve">წყლის დისპენსერი </t>
  </si>
  <si>
    <t>ვებ კამერა და HDMI კაბელი</t>
  </si>
  <si>
    <t>მულტიტესტი</t>
  </si>
  <si>
    <t xml:space="preserve">შპს ავტობანი 2000 </t>
  </si>
  <si>
    <t>შპს ბულაჩაური 2017</t>
  </si>
  <si>
    <t>ი/მ ნინო ქოროღლიშვილი</t>
  </si>
  <si>
    <t>შპს კარდანახი 1888</t>
  </si>
  <si>
    <t>შპს ვალდი</t>
  </si>
  <si>
    <t>შპს არქ სტუდიო</t>
  </si>
  <si>
    <t>შპს ემიგრანტი</t>
  </si>
  <si>
    <t>შპს ინტერპრინტჯორჯია</t>
  </si>
  <si>
    <t>მაგნიტური ბარათები</t>
  </si>
  <si>
    <t>აბესალონ კვირკველია</t>
  </si>
  <si>
    <t>შპს საგანძური</t>
  </si>
  <si>
    <t>შპს DNS</t>
  </si>
  <si>
    <t>შემინვასთან დაკავშირებული სამუშაოები</t>
  </si>
  <si>
    <t xml:space="preserve">შპს გი მოტორსი </t>
  </si>
  <si>
    <t>შპს ემ კა ეს</t>
  </si>
  <si>
    <t xml:space="preserve">ფოტოაპარატი ლინზით და ჩანთით </t>
  </si>
  <si>
    <t>შპს ბოჰემა</t>
  </si>
  <si>
    <t>შპს აჭარული ღვინის სახლი</t>
  </si>
  <si>
    <t>ფაროსანას მანქანები</t>
  </si>
  <si>
    <t>მჩ 21</t>
  </si>
  <si>
    <t>მჩ 22</t>
  </si>
  <si>
    <t>მჩ 23</t>
  </si>
  <si>
    <t>მჩ 24</t>
  </si>
  <si>
    <t>მჩ 25</t>
  </si>
  <si>
    <t>ინტერნეტ გამანაწილებელი</t>
  </si>
  <si>
    <t>ფ. პ. გიორგი არუთინოვი</t>
  </si>
  <si>
    <t>შპს პრინტერს ქონსუმეიბლზ</t>
  </si>
  <si>
    <t>კედლის საათები</t>
  </si>
  <si>
    <t>შპს ლაბტეჩ ჯორჯია</t>
  </si>
  <si>
    <t>მწერები დამჭერი</t>
  </si>
  <si>
    <t>ი.მ რამაზ მასხულია</t>
  </si>
  <si>
    <t>ვიდეოსამეთვალყურეო სისტემის შეკეთება</t>
  </si>
  <si>
    <t>ეზოს სარწყავი მილი</t>
  </si>
  <si>
    <t>მეგავეტი</t>
  </si>
  <si>
    <t>ტუბერკულინი</t>
  </si>
  <si>
    <t>ბ ფექთორი</t>
  </si>
  <si>
    <t>ქსელური მოწყობილობა სვიჩი</t>
  </si>
  <si>
    <t>ფ. პ. ავთანდილ ბატიაშვილი</t>
  </si>
  <si>
    <t xml:space="preserve">შპს ულტრა </t>
  </si>
  <si>
    <t>ელექტროენერგიის გამანაწილებელი და მართვის მოწყობილობების მონტაჟი</t>
  </si>
  <si>
    <t>საპროექტო</t>
  </si>
  <si>
    <t>სსიპ თბილისის ტრანსპორტისა და ურბანული განვითარების სააგენტო</t>
  </si>
  <si>
    <t>ი. მ. ლევან ნასყიდაშვილი</t>
  </si>
  <si>
    <t>კონდიციონერის შეკეთება</t>
  </si>
  <si>
    <t>მანქანების ბრენდირება</t>
  </si>
  <si>
    <t>შპს ედსპოტ</t>
  </si>
  <si>
    <t xml:space="preserve">შპს სისტემების გაერთიანებული რეგისტრატორი, საქართველო, </t>
  </si>
  <si>
    <t xml:space="preserve">2023, 2024 და 2025 წლებში ISO 9001:2015 საერთაშორისო სტანდარტის მიხედვით სერტიფიცირების მომსახურების შესყიდვა </t>
  </si>
  <si>
    <t>პორტაბელური კომპიუტერის (ნოუთბუქის) შეკეთება - მცხეთა</t>
  </si>
  <si>
    <t xml:space="preserve">შპს ავტოტრანსგრუპი </t>
  </si>
  <si>
    <t>CD/DVD დისკების წამკითხველი</t>
  </si>
  <si>
    <t>პარკები</t>
  </si>
  <si>
    <t>აუდიტორული მომსახურება (მანქანის შეფასება)</t>
  </si>
  <si>
    <t>შპს ამბოლი</t>
  </si>
  <si>
    <t>შპს ბესტნეტი+</t>
  </si>
  <si>
    <t>აბაშის ინტერნეტი</t>
  </si>
  <si>
    <t>შპს ვისტა</t>
  </si>
  <si>
    <t>დიაგნოსტიკა</t>
  </si>
  <si>
    <t>25..09.2023</t>
  </si>
  <si>
    <t>ჭყლის ჭურჭელი</t>
  </si>
  <si>
    <t>მშენებელი XXI</t>
  </si>
  <si>
    <t>ვანისა და ჭიათურის სარემონტო სამუშაოები</t>
  </si>
  <si>
    <t>ფ. პ. ალექსი არაქელოვი</t>
  </si>
  <si>
    <t>მაცივრის შეკეთება</t>
  </si>
  <si>
    <t>ი. მ. გიორგი გოგლიჩაძე</t>
  </si>
  <si>
    <t>შპს ემქოლორი</t>
  </si>
  <si>
    <t>ბანერი</t>
  </si>
  <si>
    <t>ფ.პ. გიორგი ალადაშვილი</t>
  </si>
  <si>
    <t>თარჯიმნის მომსახურება</t>
  </si>
  <si>
    <t>შპს ვესტ სერვისი</t>
  </si>
  <si>
    <t>გახმოვანების მომსახურება</t>
  </si>
  <si>
    <t>კონდიციონერის მონტაჟი</t>
  </si>
  <si>
    <t>ნათურების მონტაჟი</t>
  </si>
  <si>
    <t>შპს ახალი ნათება</t>
  </si>
  <si>
    <t>ნათურები</t>
  </si>
  <si>
    <t>კონიაკი</t>
  </si>
  <si>
    <t>ი. მ. ამირან ბერაია</t>
  </si>
  <si>
    <t>ზუგდიდის სარემონტო სამუშაოები</t>
  </si>
  <si>
    <t>ი. მ. დემური კვარაცხელია</t>
  </si>
  <si>
    <t>ჩხოროწყუს სარემონტო სამუშაოები</t>
  </si>
  <si>
    <t>ი. მ. გივი აბუაშვილი</t>
  </si>
  <si>
    <t>სასაჩუქრე წიგნი</t>
  </si>
  <si>
    <t>შპს გეოლაინ58</t>
  </si>
  <si>
    <t>სარესტორნო მომსახურება</t>
  </si>
  <si>
    <t>ბუკლეტები</t>
  </si>
  <si>
    <t>ი.მ. გურანდა ჯაჭვლიანი</t>
  </si>
  <si>
    <t>ი.მ. თამარ აბულაძე</t>
  </si>
  <si>
    <t>შპს ლეპერტ</t>
  </si>
  <si>
    <t>ნოუთბუქის ელემენტები</t>
  </si>
  <si>
    <t>ტელეაპარატურის მონტაჟი</t>
  </si>
  <si>
    <t>ალექსანდრე ბერდელიძე</t>
  </si>
  <si>
    <t>დავით დუნდუა</t>
  </si>
  <si>
    <t>რუსთავის ბ /პ რემონტი</t>
  </si>
  <si>
    <t>ბესო ქუბრიაშვილი</t>
  </si>
  <si>
    <t>დუშეთის ბ/პ რემონტი</t>
  </si>
  <si>
    <t>შპს გუდბილდ+</t>
  </si>
  <si>
    <t>შპს მოლი მისაქ</t>
  </si>
  <si>
    <t>შპს აქვა გეო</t>
  </si>
  <si>
    <t>სნო-ს წყალი 19 ლიტრიანი ბოცებით</t>
  </si>
  <si>
    <t>ერთჯერადი ჭიქები</t>
  </si>
  <si>
    <t>ნანო ევრო 5 დიზელი</t>
  </si>
  <si>
    <t>შპს ნოვა</t>
  </si>
  <si>
    <t>წყლის ტუმბო</t>
  </si>
  <si>
    <t>ი.მ. ვილენ ორმოცაძე</t>
  </si>
  <si>
    <t>მკერავის კონსულტაცია</t>
  </si>
  <si>
    <t>სსიპ საჯარო აუდიტის ინსტიტუტი</t>
  </si>
  <si>
    <t>შპს მეგამაქსი</t>
  </si>
  <si>
    <t>ონკანი და მისი ნაწილები</t>
  </si>
  <si>
    <t>ფ/პ ვოიტეხ კუბეც</t>
  </si>
  <si>
    <t>მინერალური წყლები</t>
  </si>
  <si>
    <t>შპს ინტელქომ ჯგუფი</t>
  </si>
  <si>
    <t>შლაგბაუმი</t>
  </si>
  <si>
    <t xml:space="preserve">შპს Bene Exclusive  </t>
  </si>
  <si>
    <t>შპს აგროჰაბი</t>
  </si>
  <si>
    <t>უალკოჰოლო სასმელი</t>
  </si>
  <si>
    <t>ფ.პ. თამარ მალუძე</t>
  </si>
  <si>
    <t>ბრენდ ბუქის დამზადება</t>
  </si>
  <si>
    <t>ქსელის კაბელი</t>
  </si>
  <si>
    <t>შპს თელგი</t>
  </si>
  <si>
    <t>ელექტროგამათბობელი</t>
  </si>
  <si>
    <t>ფ.პ. ვეფხია თარაშვილი</t>
  </si>
  <si>
    <t>ფლაერების ბეჭდვა</t>
  </si>
  <si>
    <t>შპს ფლაგ არტი</t>
  </si>
  <si>
    <t>დროშები</t>
  </si>
  <si>
    <t>კალენდრები</t>
  </si>
  <si>
    <t>სსიპ ეროვნული სატყეო სააგენტო</t>
  </si>
  <si>
    <t>შეშა</t>
  </si>
  <si>
    <t>ნანო პრემიუმი</t>
  </si>
  <si>
    <t>სპირტიანი სასმელები</t>
  </si>
  <si>
    <t>მჩ 26</t>
  </si>
  <si>
    <t>შპს ედვენსი</t>
  </si>
  <si>
    <t>აბრის დამზადება</t>
  </si>
  <si>
    <t>შპს სტუდიო პულსი</t>
  </si>
  <si>
    <t>სატელევიზიო პროდუქციის დამზადება</t>
  </si>
  <si>
    <t>შპს ონლაინ ტრეიდინგ გრუპ</t>
  </si>
  <si>
    <t>ბეიჯები</t>
  </si>
  <si>
    <t>ფლაერების დიზაინი</t>
  </si>
  <si>
    <t>კალენდრების დიზაინი</t>
  </si>
  <si>
    <t>ფ. პ. თამარ მადურაშვილი</t>
  </si>
  <si>
    <t>შეხვედრის მდივნის ნოუთმეიქერის მომსახურება</t>
  </si>
  <si>
    <t>ფ. პ. ვეფხია თარაშვილი</t>
  </si>
  <si>
    <t>აზომვითი ნახაზი</t>
  </si>
  <si>
    <t>ი.მ. ალექსანდრე ვახტანგიშვილი</t>
  </si>
  <si>
    <t>შპს ეტალონი 2005</t>
  </si>
  <si>
    <t>შენობის ტექ მომსახურება</t>
  </si>
  <si>
    <t>წიგნები</t>
  </si>
  <si>
    <t>ი. მ. ბაკურ რეხვიაშვილი</t>
  </si>
  <si>
    <t>ქვაბზე დამატებით პომპის მონტაჟი</t>
  </si>
  <si>
    <t>შპს სერვის1</t>
  </si>
  <si>
    <t>დისტანციური მართვის პულტი</t>
  </si>
  <si>
    <t>შპს დინექსი</t>
  </si>
  <si>
    <t>მოძრავი კარის კვების ბლოკის შეცვლა</t>
  </si>
  <si>
    <t>ქსელის სადენი</t>
  </si>
  <si>
    <t>დენის დამცავი</t>
  </si>
  <si>
    <t>კაბელ არხი 25/25</t>
  </si>
  <si>
    <t>ფ.პ. გიორგი თეზელაშვილი</t>
  </si>
  <si>
    <t>აკინძვა</t>
  </si>
  <si>
    <t>შპს ტექნოჰაუს</t>
  </si>
  <si>
    <t>ელექტრო გამათბობლები</t>
  </si>
  <si>
    <t>ნოუთბუქის ელემენტი</t>
  </si>
  <si>
    <t>ი.მ. ზაზა ბობოხიძე</t>
  </si>
  <si>
    <t>ბოლნისის ბ/პ</t>
  </si>
  <si>
    <t>შპს კომპანიაGEOSM</t>
  </si>
  <si>
    <t>ი. მ. იოსები ოდიშელაშვილი</t>
  </si>
  <si>
    <t>ელექტრომოწყობილობების მონტაჟი</t>
  </si>
  <si>
    <t>შპს ჯი პი გრუპი</t>
  </si>
  <si>
    <t>მელანი</t>
  </si>
  <si>
    <t>მჩ 27</t>
  </si>
  <si>
    <t>მჩ 28</t>
  </si>
  <si>
    <t>მჩ 29</t>
  </si>
  <si>
    <t>მჩ 30</t>
  </si>
  <si>
    <t>მჩ 31</t>
  </si>
  <si>
    <t>მჩ 32</t>
  </si>
  <si>
    <t>ჭაჭა</t>
  </si>
  <si>
    <t>ფ. პ. ნიკოლოზ მჭედლიძე</t>
  </si>
  <si>
    <t>მასალების დაცლა-დალაგება თაროებზე</t>
  </si>
  <si>
    <t>USB ჰაბი</t>
  </si>
  <si>
    <t>შპს გაფსონი</t>
  </si>
  <si>
    <t>მრპ საყურეები</t>
  </si>
  <si>
    <t>დინამიკები</t>
  </si>
  <si>
    <t xml:space="preserve"> </t>
  </si>
  <si>
    <t>ყურსასმენები</t>
  </si>
  <si>
    <t xml:space="preserve">შპს პენსას ჯორჯია </t>
  </si>
  <si>
    <t>ქაღალდი</t>
  </si>
  <si>
    <t>კარის სენსორი</t>
  </si>
  <si>
    <t xml:space="preserve">შპს GIOX </t>
  </si>
  <si>
    <t>აუდიტორული მომსახურება გურჯაანის შენობის შეფასება</t>
  </si>
  <si>
    <t xml:space="preserve">შპს მედლაინი </t>
  </si>
  <si>
    <t>ჯილეხის ვაქცინა</t>
  </si>
  <si>
    <t>დოზა დაავადება თურქულის საწინააღმდეგო ვაქცინა</t>
  </si>
  <si>
    <t>ი. მ. ზაქარია იმერლიშვილი</t>
  </si>
  <si>
    <t>ქვაბის შეკეთება</t>
  </si>
  <si>
    <t>შპს ფოტოპლაზა+</t>
  </si>
  <si>
    <t>ჩარჩოები</t>
  </si>
  <si>
    <t>ეროვნული არქივი</t>
  </si>
  <si>
    <t>ფოტომასალა</t>
  </si>
  <si>
    <t>პარკირება</t>
  </si>
  <si>
    <t>სს ნიკორა ტრეიდი</t>
  </si>
  <si>
    <t>ტორტი</t>
  </si>
  <si>
    <t>ნოუთბუქების შეკეთება</t>
  </si>
  <si>
    <t>ცხოველური წარმოშობის სურსათში (თაფლის და თევზის გარდა) ვეტერინარული პრეპარატებისა და სხვა დამაბინძურებლების ნარჩენი ნივთიერებების კვლევა (საქართველო).</t>
  </si>
  <si>
    <t>პროგრამული მოდულის დამატება</t>
  </si>
  <si>
    <t>ფ/პ</t>
  </si>
  <si>
    <t xml:space="preserve"> არსებულ  სასაწყობე ფართის ქირავნობა</t>
  </si>
  <si>
    <t>ი/მ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</si>
</sst>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₾-437]_-;\-* #,##0.00\ [$₾-437]_-;_-* &quot;-&quot;??\ [$₾-437]_-;_-@_-"/>
    <numFmt numFmtId="165" formatCode="_-* #,##0.000\ [$₾-437]_-;\-* #,##0.000\ [$₾-437]_-;_-* &quot;-&quot;??\ [$₾-437]_-;_-@_-"/>
    <numFmt numFmtId="166" formatCode="&quot;$&quot;#,##0.00"/>
    <numFmt numFmtId="167" formatCode="_([$€-2]\ * #,##0.00_);_([$€-2]\ * \(#,##0.00\);_([$€-2]\ * &quot;-&quot;??_);_(@_)"/>
    <numFmt numFmtId="168" formatCode="[$-10409]#,##0.00"/>
    <numFmt numFmtId="169" formatCode="_-* #,##0.0000\ [$₾-437]_-;\-* #,##0.0000\ [$₾-437]_-;_-* &quot;-&quot;??\ [$₾-437]_-;_-@_-"/>
  </numFmts>
  <fonts count="2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0.5"/>
      <color theme="1"/>
      <name val="Sylfaen"/>
      <family val="1"/>
    </font>
    <font>
      <b/>
      <sz val="10.5"/>
      <name val="Sylfaen"/>
      <family val="1"/>
    </font>
    <font>
      <sz val="10.5"/>
      <name val="Sylfaen"/>
      <family val="1"/>
    </font>
    <font>
      <sz val="10.5"/>
      <color rgb="FFFF0000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10"/>
      <name val="Sylfaen"/>
      <family val="1"/>
    </font>
    <font>
      <sz val="11"/>
      <name val="Sylfaen"/>
      <family val="1"/>
    </font>
    <font>
      <sz val="11"/>
      <color rgb="FFFF0000"/>
      <name val="Sylfaen"/>
      <family val="1"/>
    </font>
    <font>
      <sz val="11"/>
      <color rgb="FF222222"/>
      <name val="Sylfaen"/>
      <family val="1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Sylfaen"/>
      <family val="1"/>
    </font>
    <font>
      <b/>
      <sz val="8"/>
      <color rgb="FF000000"/>
      <name val="Sylfaen"/>
      <family val="1"/>
    </font>
    <font>
      <sz val="10.5"/>
      <color rgb="FF000000"/>
      <name val="Sylfaen"/>
      <family val="1"/>
    </font>
    <font>
      <b/>
      <sz val="10.5"/>
      <color theme="1"/>
      <name val="Sylfaen"/>
      <family val="1"/>
    </font>
    <font>
      <sz val="11"/>
      <color rgb="FF36363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2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3" fillId="3" borderId="0" xfId="0" applyFont="1" applyFill="1"/>
    <xf numFmtId="164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164" fontId="7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3" fillId="0" borderId="0" xfId="0" applyFont="1" applyFill="1"/>
    <xf numFmtId="0" fontId="7" fillId="0" borderId="0" xfId="0" applyFont="1" applyFill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3" fillId="5" borderId="0" xfId="0" applyFont="1" applyFill="1"/>
    <xf numFmtId="0" fontId="3" fillId="0" borderId="1" xfId="0" applyFont="1" applyFill="1" applyBorder="1"/>
    <xf numFmtId="0" fontId="3" fillId="3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8" fillId="5" borderId="1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5" borderId="1" xfId="0" applyFont="1" applyFill="1" applyBorder="1"/>
    <xf numFmtId="164" fontId="11" fillId="5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164" fontId="3" fillId="6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6" borderId="0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/>
    </xf>
    <xf numFmtId="44" fontId="8" fillId="6" borderId="1" xfId="2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5" fillId="5" borderId="0" xfId="0" applyFont="1" applyFill="1"/>
    <xf numFmtId="0" fontId="9" fillId="6" borderId="1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14" fontId="7" fillId="6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/>
    </xf>
    <xf numFmtId="168" fontId="16" fillId="9" borderId="7" xfId="0" applyNumberFormat="1" applyFont="1" applyFill="1" applyBorder="1" applyAlignment="1">
      <alignment vertical="top" wrapText="1" readingOrder="1"/>
    </xf>
    <xf numFmtId="164" fontId="10" fillId="9" borderId="1" xfId="0" applyNumberFormat="1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center" vertical="center"/>
    </xf>
    <xf numFmtId="0" fontId="3" fillId="8" borderId="0" xfId="0" applyFont="1" applyFill="1"/>
    <xf numFmtId="0" fontId="5" fillId="8" borderId="1" xfId="0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8" borderId="0" xfId="0" applyFont="1" applyFill="1"/>
    <xf numFmtId="164" fontId="9" fillId="8" borderId="1" xfId="0" applyNumberFormat="1" applyFont="1" applyFill="1" applyBorder="1" applyAlignment="1">
      <alignment horizontal="center" vertical="center"/>
    </xf>
    <xf numFmtId="0" fontId="9" fillId="8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164" fontId="8" fillId="0" borderId="6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8" borderId="4" xfId="0" applyFont="1" applyFill="1" applyBorder="1" applyAlignment="1">
      <alignment horizontal="center" vertical="center" wrapText="1"/>
    </xf>
    <xf numFmtId="164" fontId="8" fillId="6" borderId="0" xfId="0" applyNumberFormat="1" applyFont="1" applyFill="1" applyAlignment="1">
      <alignment horizontal="center" vertical="center"/>
    </xf>
    <xf numFmtId="0" fontId="8" fillId="5" borderId="0" xfId="0" applyFont="1" applyFill="1"/>
    <xf numFmtId="0" fontId="8" fillId="8" borderId="0" xfId="0" applyFont="1" applyFill="1"/>
    <xf numFmtId="0" fontId="8" fillId="0" borderId="0" xfId="0" applyFont="1" applyFill="1"/>
    <xf numFmtId="0" fontId="8" fillId="0" borderId="0" xfId="0" applyFont="1"/>
    <xf numFmtId="0" fontId="10" fillId="0" borderId="0" xfId="0" applyFont="1"/>
    <xf numFmtId="0" fontId="10" fillId="0" borderId="0" xfId="0" applyFont="1" applyFill="1"/>
    <xf numFmtId="0" fontId="11" fillId="0" borderId="0" xfId="0" applyFont="1" applyFill="1"/>
    <xf numFmtId="0" fontId="10" fillId="0" borderId="1" xfId="0" applyFont="1" applyFill="1" applyBorder="1"/>
    <xf numFmtId="164" fontId="10" fillId="5" borderId="1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/>
    <xf numFmtId="168" fontId="17" fillId="6" borderId="7" xfId="0" applyNumberFormat="1" applyFont="1" applyFill="1" applyBorder="1" applyAlignment="1">
      <alignment vertical="top" wrapText="1" readingOrder="1"/>
    </xf>
    <xf numFmtId="164" fontId="9" fillId="6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0" fontId="3" fillId="9" borderId="1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0" xfId="0" applyFont="1" applyFill="1"/>
    <xf numFmtId="43" fontId="3" fillId="0" borderId="1" xfId="3" applyFont="1" applyFill="1" applyBorder="1"/>
    <xf numFmtId="0" fontId="0" fillId="6" borderId="0" xfId="0" applyFill="1" applyAlignment="1">
      <alignment horizontal="center" vertical="center"/>
    </xf>
    <xf numFmtId="0" fontId="3" fillId="6" borderId="1" xfId="0" applyFont="1" applyFill="1" applyBorder="1"/>
    <xf numFmtId="0" fontId="11" fillId="0" borderId="1" xfId="0" applyFont="1" applyFill="1" applyBorder="1"/>
    <xf numFmtId="0" fontId="8" fillId="0" borderId="1" xfId="0" applyFont="1" applyBorder="1"/>
    <xf numFmtId="0" fontId="19" fillId="10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0" fontId="5" fillId="6" borderId="0" xfId="0" applyFont="1" applyFill="1"/>
    <xf numFmtId="0" fontId="18" fillId="6" borderId="0" xfId="0" applyFont="1" applyFill="1"/>
    <xf numFmtId="43" fontId="3" fillId="6" borderId="1" xfId="3" applyFont="1" applyFill="1" applyBorder="1"/>
    <xf numFmtId="0" fontId="10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14" fontId="8" fillId="9" borderId="1" xfId="0" applyNumberFormat="1" applyFont="1" applyFill="1" applyBorder="1" applyAlignment="1">
      <alignment horizontal="center" vertical="center"/>
    </xf>
    <xf numFmtId="165" fontId="5" fillId="9" borderId="1" xfId="0" applyNumberFormat="1" applyFont="1" applyFill="1" applyBorder="1" applyAlignment="1">
      <alignment horizontal="center" vertical="center"/>
    </xf>
    <xf numFmtId="169" fontId="5" fillId="9" borderId="1" xfId="0" applyNumberFormat="1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0" xfId="0" applyFont="1" applyFill="1"/>
    <xf numFmtId="0" fontId="19" fillId="11" borderId="1" xfId="0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3" fontId="3" fillId="6" borderId="1" xfId="3" applyFont="1" applyFill="1" applyBorder="1" applyAlignment="1">
      <alignment vertical="center"/>
    </xf>
    <xf numFmtId="43" fontId="3" fillId="6" borderId="1" xfId="3" applyFont="1" applyFill="1" applyBorder="1" applyAlignment="1">
      <alignment horizontal="center" vertical="center"/>
    </xf>
    <xf numFmtId="0" fontId="3" fillId="8" borderId="1" xfId="0" applyFont="1" applyFill="1" applyBorder="1"/>
    <xf numFmtId="164" fontId="3" fillId="6" borderId="1" xfId="0" applyNumberFormat="1" applyFont="1" applyFill="1" applyBorder="1"/>
    <xf numFmtId="164" fontId="3" fillId="0" borderId="1" xfId="0" applyNumberFormat="1" applyFont="1" applyFill="1" applyBorder="1"/>
    <xf numFmtId="0" fontId="3" fillId="8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164" fontId="3" fillId="8" borderId="1" xfId="0" applyNumberFormat="1" applyFont="1" applyFill="1" applyBorder="1" applyAlignment="1">
      <alignment horizontal="center"/>
    </xf>
    <xf numFmtId="0" fontId="8" fillId="6" borderId="0" xfId="0" applyFont="1" applyFill="1"/>
    <xf numFmtId="0" fontId="3" fillId="6" borderId="0" xfId="0" applyFont="1" applyFill="1" applyBorder="1" applyAlignment="1">
      <alignment horizontal="center"/>
    </xf>
    <xf numFmtId="0" fontId="3" fillId="6" borderId="0" xfId="0" applyFont="1" applyFill="1" applyAlignment="1">
      <alignment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wrapText="1"/>
    </xf>
    <xf numFmtId="0" fontId="3" fillId="6" borderId="3" xfId="0" applyFont="1" applyFill="1" applyBorder="1"/>
    <xf numFmtId="164" fontId="3" fillId="8" borderId="1" xfId="0" applyNumberFormat="1" applyFont="1" applyFill="1" applyBorder="1"/>
    <xf numFmtId="14" fontId="10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0" xfId="0" applyFont="1" applyFill="1"/>
    <xf numFmtId="14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3" fillId="8" borderId="3" xfId="0" applyFont="1" applyFill="1" applyBorder="1"/>
    <xf numFmtId="0" fontId="5" fillId="8" borderId="2" xfId="0" applyFont="1" applyFill="1" applyBorder="1" applyAlignment="1">
      <alignment horizontal="center" vertical="center" wrapText="1"/>
    </xf>
    <xf numFmtId="167" fontId="3" fillId="8" borderId="1" xfId="0" applyNumberFormat="1" applyFont="1" applyFill="1" applyBorder="1" applyAlignment="1">
      <alignment horizontal="center" vertical="center"/>
    </xf>
    <xf numFmtId="164" fontId="20" fillId="8" borderId="0" xfId="0" applyNumberFormat="1" applyFont="1" applyFill="1"/>
    <xf numFmtId="0" fontId="3" fillId="8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14" fontId="3" fillId="8" borderId="6" xfId="0" applyNumberFormat="1" applyFont="1" applyFill="1" applyBorder="1" applyAlignment="1">
      <alignment horizontal="center" vertical="center"/>
    </xf>
    <xf numFmtId="164" fontId="3" fillId="8" borderId="6" xfId="0" applyNumberFormat="1" applyFont="1" applyFill="1" applyBorder="1" applyAlignment="1">
      <alignment horizontal="center" vertical="center"/>
    </xf>
    <xf numFmtId="0" fontId="8" fillId="8" borderId="1" xfId="0" applyFont="1" applyFill="1" applyBorder="1"/>
    <xf numFmtId="164" fontId="5" fillId="8" borderId="1" xfId="0" applyNumberFormat="1" applyFont="1" applyFill="1" applyBorder="1" applyAlignment="1">
      <alignment horizontal="right" vertical="center"/>
    </xf>
    <xf numFmtId="164" fontId="5" fillId="8" borderId="3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0" fillId="8" borderId="0" xfId="0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Q1181"/>
  <sheetViews>
    <sheetView tabSelected="1" zoomScale="85" zoomScaleNormal="85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L666" sqref="L666"/>
    </sheetView>
  </sheetViews>
  <sheetFormatPr defaultColWidth="9.140625" defaultRowHeight="14.25" x14ac:dyDescent="0.25"/>
  <cols>
    <col min="1" max="1" width="23.5703125" style="59" customWidth="1"/>
    <col min="2" max="2" width="30.7109375" style="59" customWidth="1"/>
    <col min="3" max="3" width="38.5703125" style="62" bestFit="1" customWidth="1"/>
    <col min="4" max="4" width="35.7109375" style="62" customWidth="1"/>
    <col min="5" max="5" width="20" style="59" hidden="1" customWidth="1"/>
    <col min="6" max="6" width="17.28515625" style="59" hidden="1" customWidth="1"/>
    <col min="7" max="7" width="15.85546875" style="59" hidden="1" customWidth="1"/>
    <col min="8" max="8" width="18.85546875" style="2" hidden="1" customWidth="1"/>
    <col min="9" max="9" width="23.140625" style="2" hidden="1" customWidth="1"/>
    <col min="10" max="10" width="16" style="2" hidden="1" customWidth="1"/>
    <col min="11" max="11" width="20.7109375" style="66" customWidth="1"/>
    <col min="12" max="12" width="17" style="20" bestFit="1" customWidth="1"/>
    <col min="13" max="13" width="18" style="20" hidden="1" customWidth="1"/>
    <col min="14" max="14" width="17" style="20" hidden="1" customWidth="1"/>
    <col min="15" max="16" width="15.42578125" style="20" hidden="1" customWidth="1"/>
    <col min="17" max="18" width="14.140625" style="20" hidden="1" customWidth="1"/>
    <col min="19" max="20" width="15.28515625" style="20" hidden="1" customWidth="1"/>
    <col min="21" max="21" width="15.140625" style="20" hidden="1" customWidth="1"/>
    <col min="22" max="26" width="14.140625" style="20" hidden="1" customWidth="1"/>
    <col min="27" max="27" width="12.42578125" style="20" hidden="1" customWidth="1"/>
    <col min="28" max="29" width="12.85546875" style="20" hidden="1" customWidth="1"/>
    <col min="30" max="30" width="12.42578125" style="20" hidden="1" customWidth="1"/>
    <col min="31" max="32" width="12.85546875" style="20" hidden="1" customWidth="1"/>
    <col min="33" max="33" width="12.85546875" style="25" hidden="1" customWidth="1"/>
    <col min="34" max="34" width="12.140625" style="25" hidden="1" customWidth="1"/>
    <col min="35" max="36" width="9.5703125" style="25" hidden="1" customWidth="1"/>
    <col min="37" max="37" width="10.5703125" style="25" hidden="1" customWidth="1"/>
    <col min="38" max="38" width="9.5703125" style="25" hidden="1" customWidth="1"/>
    <col min="39" max="40" width="11.28515625" style="20" hidden="1" customWidth="1"/>
    <col min="41" max="41" width="11.140625" style="20" hidden="1" customWidth="1"/>
    <col min="42" max="42" width="10.5703125" style="20" hidden="1" customWidth="1"/>
    <col min="43" max="43" width="9.5703125" style="20" hidden="1" customWidth="1"/>
    <col min="44" max="44" width="10.5703125" style="20" hidden="1" customWidth="1"/>
    <col min="45" max="45" width="9.5703125" style="20" hidden="1" customWidth="1"/>
    <col min="46" max="16384" width="9.140625" style="20"/>
  </cols>
  <sheetData>
    <row r="1" spans="1:79" s="1" customFormat="1" x14ac:dyDescent="0.25">
      <c r="A1" s="57"/>
      <c r="B1" s="57"/>
      <c r="C1" s="60"/>
      <c r="D1" s="60"/>
      <c r="E1" s="57"/>
      <c r="F1" s="57"/>
      <c r="G1" s="57"/>
      <c r="H1" s="2"/>
      <c r="I1" s="2"/>
      <c r="J1" s="3">
        <f>SUM(J3:J1048576)</f>
        <v>3160190.58</v>
      </c>
      <c r="K1" s="63">
        <f>SUM(K3:K1048576)</f>
        <v>42028746.406000011</v>
      </c>
      <c r="AG1" s="136"/>
      <c r="AH1" s="136"/>
      <c r="AI1" s="136"/>
      <c r="AJ1" s="136"/>
      <c r="AK1" s="136"/>
      <c r="AL1" s="136"/>
    </row>
    <row r="2" spans="1:79" s="1" customFormat="1" ht="42.75" x14ac:dyDescent="0.25">
      <c r="A2" s="4" t="s">
        <v>1</v>
      </c>
      <c r="B2" s="4" t="s">
        <v>28</v>
      </c>
      <c r="C2" s="4" t="s">
        <v>0</v>
      </c>
      <c r="D2" s="4" t="s">
        <v>32</v>
      </c>
      <c r="E2" s="4" t="s">
        <v>3</v>
      </c>
      <c r="F2" s="4" t="s">
        <v>30</v>
      </c>
      <c r="G2" s="4" t="s">
        <v>31</v>
      </c>
      <c r="H2" s="4" t="s">
        <v>26</v>
      </c>
      <c r="I2" s="4" t="s">
        <v>29</v>
      </c>
      <c r="J2" s="4" t="s">
        <v>27</v>
      </c>
      <c r="K2" s="64" t="s">
        <v>2</v>
      </c>
      <c r="L2" s="4" t="s">
        <v>4</v>
      </c>
      <c r="M2" s="4" t="s">
        <v>5</v>
      </c>
      <c r="N2" s="4" t="s">
        <v>6</v>
      </c>
      <c r="O2" s="4" t="s">
        <v>7</v>
      </c>
      <c r="P2" s="4" t="s">
        <v>8</v>
      </c>
      <c r="Q2" s="4" t="s">
        <v>9</v>
      </c>
      <c r="R2" s="4" t="s">
        <v>10</v>
      </c>
      <c r="S2" s="4" t="s">
        <v>11</v>
      </c>
      <c r="T2" s="4" t="s">
        <v>12</v>
      </c>
      <c r="U2" s="4" t="s">
        <v>13</v>
      </c>
      <c r="V2" s="4" t="s">
        <v>14</v>
      </c>
      <c r="W2" s="4" t="s">
        <v>15</v>
      </c>
      <c r="X2" s="4" t="s">
        <v>16</v>
      </c>
      <c r="Y2" s="4" t="s">
        <v>17</v>
      </c>
      <c r="Z2" s="4" t="s">
        <v>18</v>
      </c>
      <c r="AA2" s="4" t="s">
        <v>19</v>
      </c>
      <c r="AB2" s="4" t="s">
        <v>20</v>
      </c>
      <c r="AC2" s="4" t="s">
        <v>21</v>
      </c>
      <c r="AD2" s="4" t="s">
        <v>22</v>
      </c>
      <c r="AE2" s="4" t="s">
        <v>23</v>
      </c>
      <c r="AF2" s="133" t="s">
        <v>24</v>
      </c>
      <c r="AG2" s="4" t="s">
        <v>25</v>
      </c>
      <c r="AH2" s="4" t="s">
        <v>564</v>
      </c>
      <c r="AI2" s="4" t="s">
        <v>565</v>
      </c>
      <c r="AJ2" s="4" t="s">
        <v>566</v>
      </c>
      <c r="AK2" s="4" t="s">
        <v>567</v>
      </c>
      <c r="AL2" s="4" t="s">
        <v>568</v>
      </c>
      <c r="AM2" s="162" t="s">
        <v>674</v>
      </c>
      <c r="AN2" s="178" t="s">
        <v>712</v>
      </c>
      <c r="AO2" s="178" t="s">
        <v>713</v>
      </c>
      <c r="AP2" s="178" t="s">
        <v>714</v>
      </c>
      <c r="AQ2" s="178" t="s">
        <v>715</v>
      </c>
      <c r="AR2" s="178" t="s">
        <v>716</v>
      </c>
      <c r="AS2" s="178" t="s">
        <v>717</v>
      </c>
      <c r="AT2" s="136"/>
    </row>
    <row r="3" spans="1:79" s="1" customFormat="1" ht="42.75" customHeight="1" x14ac:dyDescent="0.25">
      <c r="A3" s="41" t="s">
        <v>39</v>
      </c>
      <c r="B3" s="43" t="s">
        <v>45</v>
      </c>
      <c r="C3" s="43" t="s">
        <v>169</v>
      </c>
      <c r="D3" s="43" t="s">
        <v>170</v>
      </c>
      <c r="E3" s="41" t="s">
        <v>34</v>
      </c>
      <c r="F3" s="41" t="s">
        <v>56</v>
      </c>
      <c r="G3" s="42">
        <v>45323</v>
      </c>
      <c r="H3" s="44">
        <v>0</v>
      </c>
      <c r="I3" s="44">
        <v>0</v>
      </c>
      <c r="J3" s="44">
        <f t="shared" ref="J3:J34" si="0">IF(A3="ტენდერი",IF(E3="საკუთარი",0,IF(E3="cib",0,IF(E3="usaid",0,IF(E3="FMD",0,I3-K3)))),0)</f>
        <v>0</v>
      </c>
      <c r="K3" s="44">
        <v>3000</v>
      </c>
      <c r="L3" s="44">
        <f t="shared" ref="L3:L77" si="1">SUM(N3:AG3)</f>
        <v>3000</v>
      </c>
      <c r="M3" s="44">
        <f t="shared" ref="M3:M77" si="2">K3-L3</f>
        <v>0</v>
      </c>
      <c r="N3" s="44">
        <v>3000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56"/>
    </row>
    <row r="4" spans="1:79" s="149" customFormat="1" ht="29.25" customHeight="1" x14ac:dyDescent="0.25">
      <c r="A4" s="41" t="s">
        <v>40</v>
      </c>
      <c r="B4" s="41" t="s">
        <v>40</v>
      </c>
      <c r="C4" s="43" t="s">
        <v>57</v>
      </c>
      <c r="D4" s="43" t="s">
        <v>58</v>
      </c>
      <c r="E4" s="41" t="s">
        <v>37</v>
      </c>
      <c r="F4" s="41" t="s">
        <v>56</v>
      </c>
      <c r="G4" s="42">
        <v>45291</v>
      </c>
      <c r="H4" s="44">
        <v>55084</v>
      </c>
      <c r="I4" s="44">
        <f>H4*118%</f>
        <v>64999.119999999995</v>
      </c>
      <c r="J4" s="44">
        <f t="shared" si="0"/>
        <v>2978.3199999999924</v>
      </c>
      <c r="K4" s="44">
        <v>62020.800000000003</v>
      </c>
      <c r="L4" s="44">
        <f t="shared" si="1"/>
        <v>61837.70840000001</v>
      </c>
      <c r="M4" s="44">
        <f t="shared" si="2"/>
        <v>183.09159999999247</v>
      </c>
      <c r="N4" s="138">
        <v>4872.4560000000001</v>
      </c>
      <c r="O4" s="44">
        <v>4400.9279999999999</v>
      </c>
      <c r="P4" s="44">
        <v>4928.53</v>
      </c>
      <c r="Q4" s="44">
        <v>4906.4399999999996</v>
      </c>
      <c r="R4" s="44">
        <v>5101.42</v>
      </c>
      <c r="S4" s="44">
        <v>5046.6239999999998</v>
      </c>
      <c r="T4" s="44">
        <v>5201.6760000000004</v>
      </c>
      <c r="U4" s="44">
        <v>5998.6008000000002</v>
      </c>
      <c r="V4" s="44">
        <v>5811.2640000000001</v>
      </c>
      <c r="W4" s="44">
        <v>5991.8040000000001</v>
      </c>
      <c r="X4" s="44">
        <v>5798.52</v>
      </c>
      <c r="Y4" s="44">
        <v>3779.4456</v>
      </c>
      <c r="Z4" s="44"/>
      <c r="AA4" s="44"/>
      <c r="AB4" s="44"/>
      <c r="AC4" s="44"/>
      <c r="AD4" s="44"/>
      <c r="AE4" s="44"/>
      <c r="AF4" s="44"/>
      <c r="AG4" s="44"/>
    </row>
    <row r="5" spans="1:79" s="125" customFormat="1" ht="42.75" customHeight="1" x14ac:dyDescent="0.25">
      <c r="A5" s="121" t="s">
        <v>39</v>
      </c>
      <c r="B5" s="123" t="s">
        <v>42</v>
      </c>
      <c r="C5" s="123" t="s">
        <v>60</v>
      </c>
      <c r="D5" s="123" t="s">
        <v>54</v>
      </c>
      <c r="E5" s="121" t="s">
        <v>55</v>
      </c>
      <c r="F5" s="121" t="s">
        <v>56</v>
      </c>
      <c r="G5" s="122">
        <v>45291</v>
      </c>
      <c r="H5" s="120">
        <v>0</v>
      </c>
      <c r="I5" s="120">
        <v>0</v>
      </c>
      <c r="J5" s="120">
        <f t="shared" si="0"/>
        <v>0</v>
      </c>
      <c r="K5" s="120">
        <v>8496</v>
      </c>
      <c r="L5" s="120">
        <f t="shared" si="1"/>
        <v>8495.9399999999987</v>
      </c>
      <c r="M5" s="120">
        <f t="shared" si="2"/>
        <v>6.0000000001309672E-2</v>
      </c>
      <c r="N5" s="120">
        <v>707.99</v>
      </c>
      <c r="O5" s="119">
        <v>707.99</v>
      </c>
      <c r="P5" s="119">
        <v>707.99</v>
      </c>
      <c r="Q5" s="119">
        <v>708</v>
      </c>
      <c r="R5" s="119">
        <v>707.99</v>
      </c>
      <c r="S5" s="119">
        <v>708</v>
      </c>
      <c r="T5" s="119">
        <v>708</v>
      </c>
      <c r="U5" s="119">
        <v>707.99</v>
      </c>
      <c r="V5" s="119">
        <v>708</v>
      </c>
      <c r="W5" s="119">
        <v>707.99</v>
      </c>
      <c r="X5" s="119">
        <v>708</v>
      </c>
      <c r="Y5" s="119">
        <v>708</v>
      </c>
      <c r="Z5" s="119"/>
      <c r="AA5" s="119"/>
      <c r="AB5" s="119"/>
      <c r="AC5" s="119"/>
      <c r="AD5" s="119"/>
      <c r="AE5" s="119"/>
      <c r="AF5" s="119"/>
      <c r="AG5" s="119"/>
    </row>
    <row r="6" spans="1:79" s="1" customFormat="1" ht="42.75" customHeight="1" x14ac:dyDescent="0.25">
      <c r="A6" s="41" t="s">
        <v>40</v>
      </c>
      <c r="B6" s="41" t="s">
        <v>40</v>
      </c>
      <c r="C6" s="43" t="s">
        <v>61</v>
      </c>
      <c r="D6" s="43" t="s">
        <v>62</v>
      </c>
      <c r="E6" s="41" t="s">
        <v>38</v>
      </c>
      <c r="F6" s="41" t="s">
        <v>56</v>
      </c>
      <c r="G6" s="42">
        <v>44977</v>
      </c>
      <c r="H6" s="44">
        <v>36652</v>
      </c>
      <c r="I6" s="44">
        <v>43249.36</v>
      </c>
      <c r="J6" s="44">
        <f t="shared" si="0"/>
        <v>0</v>
      </c>
      <c r="K6" s="44">
        <v>34573.82</v>
      </c>
      <c r="L6" s="44">
        <f t="shared" si="1"/>
        <v>34477.870000000003</v>
      </c>
      <c r="M6" s="44">
        <f t="shared" si="2"/>
        <v>95.94999999999709</v>
      </c>
      <c r="N6" s="44">
        <v>34477.870000000003</v>
      </c>
      <c r="O6" s="10"/>
      <c r="P6" s="10"/>
      <c r="Q6" s="12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79" s="149" customFormat="1" ht="28.5" customHeight="1" x14ac:dyDescent="0.25">
      <c r="A7" s="41" t="s">
        <v>40</v>
      </c>
      <c r="B7" s="41" t="s">
        <v>40</v>
      </c>
      <c r="C7" s="43" t="s">
        <v>64</v>
      </c>
      <c r="D7" s="43" t="s">
        <v>63</v>
      </c>
      <c r="E7" s="41" t="s">
        <v>34</v>
      </c>
      <c r="F7" s="41" t="s">
        <v>56</v>
      </c>
      <c r="G7" s="42">
        <v>45291</v>
      </c>
      <c r="H7" s="44">
        <v>149950</v>
      </c>
      <c r="I7" s="44">
        <v>149950</v>
      </c>
      <c r="J7" s="44">
        <f t="shared" si="0"/>
        <v>0</v>
      </c>
      <c r="K7" s="44">
        <v>149950</v>
      </c>
      <c r="L7" s="44">
        <f t="shared" si="1"/>
        <v>149949.6</v>
      </c>
      <c r="M7" s="44">
        <f t="shared" si="2"/>
        <v>0.39999999999417923</v>
      </c>
      <c r="N7" s="45">
        <v>12495.8</v>
      </c>
      <c r="O7" s="45">
        <v>12495.8</v>
      </c>
      <c r="P7" s="45">
        <v>12495.8</v>
      </c>
      <c r="Q7" s="45">
        <v>12495.8</v>
      </c>
      <c r="R7" s="45">
        <v>12495.8</v>
      </c>
      <c r="S7" s="45">
        <v>12495.8</v>
      </c>
      <c r="T7" s="45">
        <v>12495.8</v>
      </c>
      <c r="U7" s="45">
        <v>12495.8</v>
      </c>
      <c r="V7" s="45">
        <v>12495.8</v>
      </c>
      <c r="W7" s="45">
        <v>12495.8</v>
      </c>
      <c r="X7" s="45">
        <v>12495.8</v>
      </c>
      <c r="Y7" s="45">
        <v>12495.8</v>
      </c>
      <c r="Z7" s="45"/>
      <c r="AA7" s="45"/>
      <c r="AB7" s="45"/>
      <c r="AC7" s="45"/>
      <c r="AD7" s="45"/>
      <c r="AE7" s="45"/>
      <c r="AF7" s="45"/>
      <c r="AG7" s="193"/>
    </row>
    <row r="8" spans="1:79" s="1" customFormat="1" ht="42.75" customHeight="1" x14ac:dyDescent="0.25">
      <c r="A8" s="5" t="s">
        <v>39</v>
      </c>
      <c r="B8" s="8" t="s">
        <v>42</v>
      </c>
      <c r="C8" s="8" t="s">
        <v>53</v>
      </c>
      <c r="D8" s="5" t="s">
        <v>54</v>
      </c>
      <c r="E8" s="5" t="s">
        <v>55</v>
      </c>
      <c r="F8" s="5" t="s">
        <v>56</v>
      </c>
      <c r="G8" s="7">
        <v>45291</v>
      </c>
      <c r="H8" s="9">
        <v>0</v>
      </c>
      <c r="I8" s="9">
        <v>0</v>
      </c>
      <c r="J8" s="9">
        <f t="shared" si="0"/>
        <v>0</v>
      </c>
      <c r="K8" s="10">
        <v>106535</v>
      </c>
      <c r="L8" s="10">
        <f>SUM(N8:AG8)</f>
        <v>98340</v>
      </c>
      <c r="M8" s="10">
        <f t="shared" si="2"/>
        <v>8195</v>
      </c>
      <c r="N8" s="44">
        <v>8195</v>
      </c>
      <c r="O8" s="44">
        <v>8195</v>
      </c>
      <c r="P8" s="44">
        <v>8195</v>
      </c>
      <c r="Q8" s="44">
        <v>8195</v>
      </c>
      <c r="R8" s="44">
        <v>8195</v>
      </c>
      <c r="S8" s="118">
        <v>8195</v>
      </c>
      <c r="T8" s="44">
        <v>8195</v>
      </c>
      <c r="U8" s="44">
        <v>8195</v>
      </c>
      <c r="V8" s="44">
        <v>8195</v>
      </c>
      <c r="W8" s="44">
        <v>8195</v>
      </c>
      <c r="X8" s="44">
        <v>8195</v>
      </c>
      <c r="Y8" s="44">
        <v>8195</v>
      </c>
      <c r="Z8" s="10"/>
      <c r="AA8" s="10"/>
      <c r="AB8" s="10"/>
      <c r="AC8" s="10"/>
      <c r="AD8" s="10"/>
      <c r="AE8" s="10"/>
      <c r="AF8" s="10"/>
      <c r="AG8" s="10"/>
      <c r="AH8" s="136"/>
      <c r="AI8" s="136"/>
      <c r="AJ8" s="136"/>
      <c r="AK8" s="136"/>
      <c r="AL8" s="136"/>
    </row>
    <row r="9" spans="1:79" s="1" customFormat="1" ht="30" customHeight="1" x14ac:dyDescent="0.25">
      <c r="A9" s="47" t="s">
        <v>39</v>
      </c>
      <c r="B9" s="47" t="s">
        <v>52</v>
      </c>
      <c r="C9" s="47" t="s">
        <v>68</v>
      </c>
      <c r="D9" s="50" t="s">
        <v>746</v>
      </c>
      <c r="E9" s="41" t="s">
        <v>67</v>
      </c>
      <c r="F9" s="41" t="s">
        <v>56</v>
      </c>
      <c r="G9" s="51">
        <v>44985</v>
      </c>
      <c r="H9" s="44">
        <v>0</v>
      </c>
      <c r="I9" s="44">
        <v>0</v>
      </c>
      <c r="J9" s="44">
        <f t="shared" si="0"/>
        <v>0</v>
      </c>
      <c r="K9" s="44">
        <v>115000</v>
      </c>
      <c r="L9" s="90">
        <f t="shared" si="1"/>
        <v>115000</v>
      </c>
      <c r="M9" s="90">
        <f t="shared" si="2"/>
        <v>0</v>
      </c>
      <c r="N9" s="90">
        <v>69000</v>
      </c>
      <c r="O9" s="91">
        <v>46000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135"/>
    </row>
    <row r="10" spans="1:79" s="140" customFormat="1" ht="15" customHeight="1" x14ac:dyDescent="0.25">
      <c r="A10" s="121" t="s">
        <v>40</v>
      </c>
      <c r="B10" s="121" t="s">
        <v>40</v>
      </c>
      <c r="C10" s="123" t="s">
        <v>79</v>
      </c>
      <c r="D10" s="123" t="s">
        <v>80</v>
      </c>
      <c r="E10" s="121" t="s">
        <v>34</v>
      </c>
      <c r="F10" s="121" t="s">
        <v>56</v>
      </c>
      <c r="G10" s="122">
        <v>45285</v>
      </c>
      <c r="H10" s="120">
        <v>16932</v>
      </c>
      <c r="I10" s="120">
        <f>H10*1.18</f>
        <v>19979.759999999998</v>
      </c>
      <c r="J10" s="120">
        <f t="shared" si="0"/>
        <v>0</v>
      </c>
      <c r="K10" s="120">
        <v>19979.759999999998</v>
      </c>
      <c r="L10" s="120">
        <f t="shared" si="1"/>
        <v>19874.82</v>
      </c>
      <c r="M10" s="120">
        <f t="shared" si="2"/>
        <v>104.93999999999869</v>
      </c>
      <c r="N10" s="120">
        <v>2184.1799999999998</v>
      </c>
      <c r="O10" s="120">
        <v>2775.36</v>
      </c>
      <c r="P10" s="120">
        <v>3115.2</v>
      </c>
      <c r="Q10" s="120">
        <v>4022.66</v>
      </c>
      <c r="R10" s="120">
        <v>4101.68</v>
      </c>
      <c r="S10" s="120">
        <v>3675.74</v>
      </c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</row>
    <row r="11" spans="1:79" s="141" customFormat="1" ht="30" customHeight="1" x14ac:dyDescent="0.25">
      <c r="A11" s="47" t="s">
        <v>40</v>
      </c>
      <c r="B11" s="47" t="s">
        <v>40</v>
      </c>
      <c r="C11" s="50" t="s">
        <v>69</v>
      </c>
      <c r="D11" s="50" t="s">
        <v>70</v>
      </c>
      <c r="E11" s="47" t="s">
        <v>55</v>
      </c>
      <c r="F11" s="47" t="s">
        <v>56</v>
      </c>
      <c r="G11" s="51">
        <v>45288</v>
      </c>
      <c r="H11" s="44">
        <v>20000</v>
      </c>
      <c r="I11" s="44">
        <v>20000</v>
      </c>
      <c r="J11" s="44">
        <f t="shared" si="0"/>
        <v>0</v>
      </c>
      <c r="K11" s="45">
        <v>20000</v>
      </c>
      <c r="L11" s="45">
        <f t="shared" si="1"/>
        <v>19998.5</v>
      </c>
      <c r="M11" s="45">
        <f t="shared" si="2"/>
        <v>1.5</v>
      </c>
      <c r="N11" s="45">
        <v>3388.34</v>
      </c>
      <c r="O11" s="45">
        <v>5691.82</v>
      </c>
      <c r="P11" s="45">
        <v>2347.1</v>
      </c>
      <c r="Q11" s="45">
        <v>5258.08</v>
      </c>
      <c r="R11" s="45">
        <v>1581.44</v>
      </c>
      <c r="S11" s="45">
        <v>1731.72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1:79" s="140" customFormat="1" ht="15" customHeight="1" x14ac:dyDescent="0.25">
      <c r="A12" s="121" t="s">
        <v>40</v>
      </c>
      <c r="B12" s="123" t="s">
        <v>40</v>
      </c>
      <c r="C12" s="123" t="s">
        <v>77</v>
      </c>
      <c r="D12" s="123" t="s">
        <v>78</v>
      </c>
      <c r="E12" s="121" t="s">
        <v>34</v>
      </c>
      <c r="F12" s="121" t="s">
        <v>56</v>
      </c>
      <c r="G12" s="122">
        <v>45291</v>
      </c>
      <c r="H12" s="120">
        <v>50000</v>
      </c>
      <c r="I12" s="120">
        <v>50000</v>
      </c>
      <c r="J12" s="120">
        <f t="shared" si="0"/>
        <v>0</v>
      </c>
      <c r="K12" s="120">
        <v>50000</v>
      </c>
      <c r="L12" s="120">
        <f t="shared" si="1"/>
        <v>49998.840000000004</v>
      </c>
      <c r="M12" s="120">
        <f t="shared" si="2"/>
        <v>1.1599999999962165</v>
      </c>
      <c r="N12" s="119">
        <v>2484.9</v>
      </c>
      <c r="O12" s="119">
        <v>3507.85</v>
      </c>
      <c r="P12" s="119">
        <v>5569.31</v>
      </c>
      <c r="Q12" s="119">
        <v>3548.05</v>
      </c>
      <c r="R12" s="119">
        <v>4570.95</v>
      </c>
      <c r="S12" s="119">
        <v>7611.04</v>
      </c>
      <c r="T12" s="119">
        <v>6183.92</v>
      </c>
      <c r="U12" s="119">
        <v>7949.42</v>
      </c>
      <c r="V12" s="119">
        <v>7728.33</v>
      </c>
      <c r="W12" s="119">
        <v>845.07</v>
      </c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</row>
    <row r="13" spans="1:79" s="1" customFormat="1" ht="14.25" customHeight="1" x14ac:dyDescent="0.25">
      <c r="A13" s="41" t="s">
        <v>41</v>
      </c>
      <c r="B13" s="43" t="s">
        <v>40</v>
      </c>
      <c r="C13" s="43" t="s">
        <v>72</v>
      </c>
      <c r="D13" s="43" t="s">
        <v>73</v>
      </c>
      <c r="E13" s="41" t="s">
        <v>37</v>
      </c>
      <c r="F13" s="41" t="s">
        <v>74</v>
      </c>
      <c r="G13" s="42">
        <v>45022</v>
      </c>
      <c r="H13" s="44">
        <v>0</v>
      </c>
      <c r="I13" s="44">
        <v>0</v>
      </c>
      <c r="J13" s="44">
        <f t="shared" si="0"/>
        <v>0</v>
      </c>
      <c r="K13" s="44">
        <v>168800</v>
      </c>
      <c r="L13" s="44">
        <f t="shared" si="1"/>
        <v>168800</v>
      </c>
      <c r="M13" s="44">
        <f t="shared" si="2"/>
        <v>0</v>
      </c>
      <c r="N13" s="44">
        <v>168800</v>
      </c>
      <c r="O13" s="4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79" s="125" customFormat="1" ht="28.5" customHeight="1" x14ac:dyDescent="0.25">
      <c r="A14" s="126" t="s">
        <v>39</v>
      </c>
      <c r="B14" s="128" t="s">
        <v>45</v>
      </c>
      <c r="C14" s="128" t="s">
        <v>59</v>
      </c>
      <c r="D14" s="128" t="s">
        <v>173</v>
      </c>
      <c r="E14" s="126" t="s">
        <v>34</v>
      </c>
      <c r="F14" s="126" t="s">
        <v>56</v>
      </c>
      <c r="G14" s="122">
        <v>45291</v>
      </c>
      <c r="H14" s="120">
        <v>0</v>
      </c>
      <c r="I14" s="120">
        <v>0</v>
      </c>
      <c r="J14" s="120">
        <f t="shared" si="0"/>
        <v>0</v>
      </c>
      <c r="K14" s="120">
        <v>67000</v>
      </c>
      <c r="L14" s="120">
        <f t="shared" si="1"/>
        <v>57036</v>
      </c>
      <c r="M14" s="120">
        <f t="shared" si="2"/>
        <v>9964</v>
      </c>
      <c r="N14" s="119">
        <v>5022</v>
      </c>
      <c r="O14" s="120">
        <v>4536</v>
      </c>
      <c r="P14" s="119">
        <v>5022</v>
      </c>
      <c r="Q14" s="120">
        <v>5220</v>
      </c>
      <c r="R14" s="120">
        <v>5394</v>
      </c>
      <c r="S14" s="120">
        <v>5220</v>
      </c>
      <c r="T14" s="120">
        <v>5394</v>
      </c>
      <c r="U14" s="120">
        <v>5394</v>
      </c>
      <c r="V14" s="120">
        <v>5220</v>
      </c>
      <c r="W14" s="120">
        <v>5394</v>
      </c>
      <c r="X14" s="120">
        <v>5220</v>
      </c>
      <c r="Y14" s="120"/>
      <c r="Z14" s="120"/>
      <c r="AA14" s="120"/>
      <c r="AB14" s="120"/>
      <c r="AC14" s="120"/>
      <c r="AD14" s="120"/>
      <c r="AE14" s="120"/>
      <c r="AF14" s="120"/>
      <c r="AG14" s="120"/>
    </row>
    <row r="15" spans="1:79" s="125" customFormat="1" ht="28.5" customHeight="1" x14ac:dyDescent="0.25">
      <c r="A15" s="121" t="s">
        <v>39</v>
      </c>
      <c r="B15" s="123" t="s">
        <v>45</v>
      </c>
      <c r="C15" s="123" t="s">
        <v>75</v>
      </c>
      <c r="D15" s="123" t="s">
        <v>76</v>
      </c>
      <c r="E15" s="121" t="s">
        <v>34</v>
      </c>
      <c r="F15" s="121" t="s">
        <v>56</v>
      </c>
      <c r="G15" s="122">
        <v>45291</v>
      </c>
      <c r="H15" s="120">
        <v>0</v>
      </c>
      <c r="I15" s="120">
        <v>0</v>
      </c>
      <c r="J15" s="120">
        <f t="shared" si="0"/>
        <v>0</v>
      </c>
      <c r="K15" s="120">
        <v>10000</v>
      </c>
      <c r="L15" s="120">
        <f t="shared" si="1"/>
        <v>5320</v>
      </c>
      <c r="M15" s="120">
        <f t="shared" si="2"/>
        <v>4680</v>
      </c>
      <c r="N15" s="112">
        <v>180</v>
      </c>
      <c r="O15" s="120"/>
      <c r="P15" s="120"/>
      <c r="Q15" s="120">
        <v>3000</v>
      </c>
      <c r="R15" s="120"/>
      <c r="S15" s="120">
        <v>1620</v>
      </c>
      <c r="T15" s="120"/>
      <c r="U15" s="120"/>
      <c r="V15" s="120"/>
      <c r="W15" s="120"/>
      <c r="X15" s="120">
        <f>660-140</f>
        <v>520</v>
      </c>
      <c r="Y15" s="120"/>
      <c r="Z15" s="120"/>
      <c r="AA15" s="120"/>
      <c r="AB15" s="120"/>
      <c r="AC15" s="120"/>
      <c r="AD15" s="120"/>
      <c r="AE15" s="120"/>
      <c r="AF15" s="120"/>
      <c r="AG15" s="120"/>
    </row>
    <row r="16" spans="1:79" s="125" customFormat="1" ht="28.5" customHeight="1" x14ac:dyDescent="0.25">
      <c r="A16" s="121" t="s">
        <v>39</v>
      </c>
      <c r="B16" s="123" t="s">
        <v>45</v>
      </c>
      <c r="C16" s="123" t="s">
        <v>75</v>
      </c>
      <c r="D16" s="123" t="s">
        <v>76</v>
      </c>
      <c r="E16" s="121" t="s">
        <v>37</v>
      </c>
      <c r="F16" s="121" t="s">
        <v>56</v>
      </c>
      <c r="G16" s="122">
        <v>45291</v>
      </c>
      <c r="H16" s="120">
        <v>0</v>
      </c>
      <c r="I16" s="120">
        <v>0</v>
      </c>
      <c r="J16" s="120">
        <f t="shared" si="0"/>
        <v>0</v>
      </c>
      <c r="K16" s="120">
        <v>10000</v>
      </c>
      <c r="L16" s="120">
        <f t="shared" si="1"/>
        <v>12300</v>
      </c>
      <c r="M16" s="120">
        <f t="shared" si="2"/>
        <v>-2300</v>
      </c>
      <c r="N16" s="120"/>
      <c r="O16" s="120">
        <v>480</v>
      </c>
      <c r="P16" s="120">
        <v>1480</v>
      </c>
      <c r="Q16" s="120"/>
      <c r="R16" s="120">
        <v>600</v>
      </c>
      <c r="S16" s="120">
        <v>1900</v>
      </c>
      <c r="T16" s="120">
        <v>660</v>
      </c>
      <c r="U16" s="120">
        <v>340</v>
      </c>
      <c r="V16" s="120">
        <v>260</v>
      </c>
      <c r="W16" s="120">
        <v>260</v>
      </c>
      <c r="X16" s="120">
        <v>140</v>
      </c>
      <c r="Y16" s="120">
        <v>5560</v>
      </c>
      <c r="Z16" s="120">
        <v>180</v>
      </c>
      <c r="AA16" s="120">
        <v>440</v>
      </c>
      <c r="AB16" s="120"/>
      <c r="AC16" s="120"/>
      <c r="AD16" s="120"/>
      <c r="AE16" s="120"/>
      <c r="AF16" s="120"/>
      <c r="AG16" s="120"/>
    </row>
    <row r="17" spans="1:33" s="1" customFormat="1" ht="15" customHeight="1" x14ac:dyDescent="0.25">
      <c r="A17" s="37" t="s">
        <v>39</v>
      </c>
      <c r="B17" s="38" t="s">
        <v>51</v>
      </c>
      <c r="C17" s="38" t="s">
        <v>53</v>
      </c>
      <c r="D17" s="39" t="s">
        <v>54</v>
      </c>
      <c r="E17" s="38" t="s">
        <v>34</v>
      </c>
      <c r="F17" s="38" t="s">
        <v>56</v>
      </c>
      <c r="G17" s="36">
        <v>45291</v>
      </c>
      <c r="H17" s="9">
        <v>0</v>
      </c>
      <c r="I17" s="9">
        <v>0</v>
      </c>
      <c r="J17" s="9">
        <f t="shared" si="0"/>
        <v>0</v>
      </c>
      <c r="K17" s="35">
        <v>1920</v>
      </c>
      <c r="L17" s="10">
        <f t="shared" si="1"/>
        <v>1920</v>
      </c>
      <c r="M17" s="10">
        <f t="shared" si="2"/>
        <v>0</v>
      </c>
      <c r="N17" s="44">
        <v>160</v>
      </c>
      <c r="O17" s="44">
        <v>160</v>
      </c>
      <c r="P17" s="44">
        <v>160</v>
      </c>
      <c r="Q17" s="44">
        <v>160</v>
      </c>
      <c r="R17" s="44">
        <v>160</v>
      </c>
      <c r="S17" s="118">
        <v>160</v>
      </c>
      <c r="T17" s="44">
        <v>160</v>
      </c>
      <c r="U17" s="44">
        <v>160</v>
      </c>
      <c r="V17" s="44">
        <v>160</v>
      </c>
      <c r="W17" s="44">
        <v>160</v>
      </c>
      <c r="X17" s="44">
        <v>160</v>
      </c>
      <c r="Y17" s="44">
        <v>160</v>
      </c>
      <c r="Z17" s="10"/>
      <c r="AA17" s="10"/>
      <c r="AB17" s="10"/>
      <c r="AC17" s="10"/>
      <c r="AD17" s="10"/>
      <c r="AE17" s="10"/>
      <c r="AF17" s="10"/>
      <c r="AG17" s="10"/>
    </row>
    <row r="18" spans="1:33" s="149" customFormat="1" ht="14.25" customHeight="1" x14ac:dyDescent="0.25">
      <c r="A18" s="41" t="s">
        <v>39</v>
      </c>
      <c r="B18" s="43" t="s">
        <v>51</v>
      </c>
      <c r="C18" s="43" t="s">
        <v>157</v>
      </c>
      <c r="D18" s="43" t="s">
        <v>71</v>
      </c>
      <c r="E18" s="41" t="s">
        <v>34</v>
      </c>
      <c r="F18" s="41" t="s">
        <v>56</v>
      </c>
      <c r="G18" s="48">
        <v>45291</v>
      </c>
      <c r="H18" s="44">
        <v>0</v>
      </c>
      <c r="I18" s="44">
        <v>0</v>
      </c>
      <c r="J18" s="44">
        <f t="shared" si="0"/>
        <v>0</v>
      </c>
      <c r="K18" s="44">
        <v>600</v>
      </c>
      <c r="L18" s="44">
        <f t="shared" si="1"/>
        <v>600</v>
      </c>
      <c r="M18" s="44">
        <f t="shared" si="2"/>
        <v>0</v>
      </c>
      <c r="N18" s="44">
        <v>50</v>
      </c>
      <c r="O18" s="44">
        <v>50</v>
      </c>
      <c r="P18" s="44">
        <v>50</v>
      </c>
      <c r="Q18" s="44">
        <v>50</v>
      </c>
      <c r="R18" s="44">
        <v>50</v>
      </c>
      <c r="S18" s="44">
        <v>50</v>
      </c>
      <c r="T18" s="44">
        <v>50</v>
      </c>
      <c r="U18" s="44">
        <v>50</v>
      </c>
      <c r="V18" s="44">
        <v>50</v>
      </c>
      <c r="W18" s="44">
        <v>50</v>
      </c>
      <c r="X18" s="44">
        <v>50</v>
      </c>
      <c r="Y18" s="44">
        <v>50</v>
      </c>
      <c r="Z18" s="44"/>
      <c r="AA18" s="44"/>
      <c r="AB18" s="44"/>
      <c r="AC18" s="44"/>
      <c r="AD18" s="44"/>
      <c r="AE18" s="44"/>
      <c r="AF18" s="44"/>
      <c r="AG18" s="44"/>
    </row>
    <row r="19" spans="1:33" s="149" customFormat="1" ht="14.25" customHeight="1" x14ac:dyDescent="0.25">
      <c r="A19" s="41" t="s">
        <v>39</v>
      </c>
      <c r="B19" s="41" t="s">
        <v>52</v>
      </c>
      <c r="C19" s="43" t="s">
        <v>81</v>
      </c>
      <c r="D19" s="43" t="s">
        <v>82</v>
      </c>
      <c r="E19" s="41" t="s">
        <v>34</v>
      </c>
      <c r="F19" s="41" t="s">
        <v>56</v>
      </c>
      <c r="G19" s="42">
        <v>45291</v>
      </c>
      <c r="H19" s="44">
        <v>0</v>
      </c>
      <c r="I19" s="44">
        <v>0</v>
      </c>
      <c r="J19" s="44">
        <f t="shared" si="0"/>
        <v>0</v>
      </c>
      <c r="K19" s="44">
        <v>263460</v>
      </c>
      <c r="L19" s="44">
        <f t="shared" si="1"/>
        <v>263460</v>
      </c>
      <c r="M19" s="44">
        <f t="shared" si="2"/>
        <v>0</v>
      </c>
      <c r="N19" s="44">
        <v>21955</v>
      </c>
      <c r="O19" s="44">
        <v>21955</v>
      </c>
      <c r="P19" s="44">
        <v>21955</v>
      </c>
      <c r="Q19" s="44">
        <v>21955</v>
      </c>
      <c r="R19" s="44">
        <v>21955</v>
      </c>
      <c r="S19" s="44">
        <v>21955</v>
      </c>
      <c r="T19" s="44">
        <v>21955</v>
      </c>
      <c r="U19" s="44">
        <v>21955</v>
      </c>
      <c r="V19" s="44">
        <v>21955</v>
      </c>
      <c r="W19" s="44">
        <v>21955</v>
      </c>
      <c r="X19" s="44">
        <v>21955</v>
      </c>
      <c r="Y19" s="44">
        <v>21955</v>
      </c>
      <c r="Z19" s="44"/>
      <c r="AA19" s="44"/>
      <c r="AB19" s="44"/>
      <c r="AC19" s="44"/>
      <c r="AD19" s="44"/>
      <c r="AE19" s="44"/>
      <c r="AF19" s="44"/>
      <c r="AG19" s="44"/>
    </row>
    <row r="20" spans="1:33" s="142" customFormat="1" ht="15" customHeight="1" x14ac:dyDescent="0.25">
      <c r="A20" s="5" t="s">
        <v>41</v>
      </c>
      <c r="B20" s="8" t="s">
        <v>40</v>
      </c>
      <c r="C20" s="8" t="s">
        <v>60</v>
      </c>
      <c r="D20" s="8" t="s">
        <v>191</v>
      </c>
      <c r="E20" s="5" t="s">
        <v>55</v>
      </c>
      <c r="F20" s="5" t="s">
        <v>56</v>
      </c>
      <c r="G20" s="7">
        <v>45291</v>
      </c>
      <c r="H20" s="9">
        <v>0</v>
      </c>
      <c r="I20" s="9">
        <v>0</v>
      </c>
      <c r="J20" s="9">
        <f t="shared" si="0"/>
        <v>0</v>
      </c>
      <c r="K20" s="10">
        <v>100000</v>
      </c>
      <c r="L20" s="10">
        <f t="shared" si="1"/>
        <v>91164.67</v>
      </c>
      <c r="M20" s="10">
        <f t="shared" si="2"/>
        <v>8835.3300000000017</v>
      </c>
      <c r="N20" s="44">
        <v>6620.3</v>
      </c>
      <c r="O20" s="44">
        <v>6418.61</v>
      </c>
      <c r="P20" s="44">
        <v>6842.63</v>
      </c>
      <c r="Q20" s="44">
        <v>7625.71</v>
      </c>
      <c r="R20" s="44">
        <v>8032.61</v>
      </c>
      <c r="S20" s="44">
        <v>7948.07</v>
      </c>
      <c r="T20" s="44">
        <v>8212.1</v>
      </c>
      <c r="U20" s="44">
        <v>8080.89</v>
      </c>
      <c r="V20" s="44">
        <v>8157.83</v>
      </c>
      <c r="W20" s="44">
        <v>8110.95</v>
      </c>
      <c r="X20" s="44">
        <v>7480.72</v>
      </c>
      <c r="Y20" s="44">
        <v>7634.25</v>
      </c>
      <c r="Z20" s="10"/>
      <c r="AA20" s="10"/>
      <c r="AB20" s="10"/>
      <c r="AC20" s="10"/>
      <c r="AD20" s="10"/>
      <c r="AE20" s="10"/>
      <c r="AF20" s="10"/>
      <c r="AG20" s="10"/>
    </row>
    <row r="21" spans="1:33" s="125" customFormat="1" ht="28.5" customHeight="1" x14ac:dyDescent="0.25">
      <c r="A21" s="121" t="s">
        <v>39</v>
      </c>
      <c r="B21" s="121" t="s">
        <v>51</v>
      </c>
      <c r="C21" s="123" t="s">
        <v>83</v>
      </c>
      <c r="D21" s="123" t="s">
        <v>84</v>
      </c>
      <c r="E21" s="121" t="s">
        <v>34</v>
      </c>
      <c r="F21" s="121" t="s">
        <v>56</v>
      </c>
      <c r="G21" s="122">
        <v>45291</v>
      </c>
      <c r="H21" s="120">
        <v>0</v>
      </c>
      <c r="I21" s="120">
        <v>0</v>
      </c>
      <c r="J21" s="120">
        <f t="shared" si="0"/>
        <v>0</v>
      </c>
      <c r="K21" s="120">
        <v>100</v>
      </c>
      <c r="L21" s="120">
        <f t="shared" si="1"/>
        <v>55.98</v>
      </c>
      <c r="M21" s="120">
        <f t="shared" si="2"/>
        <v>44.02</v>
      </c>
      <c r="N21" s="120">
        <v>4.3899999999999997</v>
      </c>
      <c r="O21" s="120">
        <v>5.71</v>
      </c>
      <c r="P21" s="120">
        <v>5.95</v>
      </c>
      <c r="Q21" s="120">
        <v>4.3600000000000003</v>
      </c>
      <c r="R21" s="120">
        <v>4.93</v>
      </c>
      <c r="S21" s="120">
        <v>3.19</v>
      </c>
      <c r="T21" s="120">
        <v>3.02</v>
      </c>
      <c r="U21" s="120">
        <v>4.2</v>
      </c>
      <c r="V21" s="120">
        <v>5.69</v>
      </c>
      <c r="W21" s="120">
        <v>4.13</v>
      </c>
      <c r="X21" s="120">
        <v>4.9000000000000004</v>
      </c>
      <c r="Y21" s="120">
        <v>5.51</v>
      </c>
      <c r="Z21" s="120"/>
      <c r="AA21" s="120"/>
      <c r="AB21" s="120"/>
      <c r="AC21" s="120"/>
      <c r="AD21" s="120"/>
      <c r="AE21" s="120"/>
      <c r="AF21" s="120"/>
      <c r="AG21" s="120"/>
    </row>
    <row r="22" spans="1:33" s="125" customFormat="1" ht="28.5" customHeight="1" x14ac:dyDescent="0.25">
      <c r="A22" s="121" t="s">
        <v>39</v>
      </c>
      <c r="B22" s="121" t="s">
        <v>51</v>
      </c>
      <c r="C22" s="123" t="s">
        <v>83</v>
      </c>
      <c r="D22" s="123" t="s">
        <v>85</v>
      </c>
      <c r="E22" s="121" t="s">
        <v>34</v>
      </c>
      <c r="F22" s="121" t="s">
        <v>56</v>
      </c>
      <c r="G22" s="122">
        <v>45291</v>
      </c>
      <c r="H22" s="120">
        <v>0</v>
      </c>
      <c r="I22" s="120">
        <v>0</v>
      </c>
      <c r="J22" s="120">
        <f t="shared" si="0"/>
        <v>0</v>
      </c>
      <c r="K22" s="120">
        <v>1264</v>
      </c>
      <c r="L22" s="120">
        <f t="shared" si="1"/>
        <v>264</v>
      </c>
      <c r="M22" s="120">
        <f t="shared" si="2"/>
        <v>1000</v>
      </c>
      <c r="N22" s="120">
        <v>22</v>
      </c>
      <c r="O22" s="120">
        <v>22</v>
      </c>
      <c r="P22" s="120">
        <v>22</v>
      </c>
      <c r="Q22" s="120">
        <v>22</v>
      </c>
      <c r="R22" s="120">
        <v>22</v>
      </c>
      <c r="S22" s="120">
        <v>22</v>
      </c>
      <c r="T22" s="120">
        <v>22</v>
      </c>
      <c r="U22" s="112">
        <v>22</v>
      </c>
      <c r="V22" s="120">
        <v>22</v>
      </c>
      <c r="W22" s="120">
        <v>22</v>
      </c>
      <c r="X22" s="120">
        <v>22</v>
      </c>
      <c r="Y22" s="120">
        <v>22</v>
      </c>
      <c r="Z22" s="120"/>
      <c r="AA22" s="120"/>
      <c r="AB22" s="120"/>
      <c r="AC22" s="120"/>
      <c r="AD22" s="120"/>
      <c r="AE22" s="120"/>
      <c r="AF22" s="120"/>
      <c r="AG22" s="120"/>
    </row>
    <row r="23" spans="1:33" s="1" customFormat="1" ht="28.5" customHeight="1" x14ac:dyDescent="0.25">
      <c r="A23" s="41" t="s">
        <v>39</v>
      </c>
      <c r="B23" s="43" t="s">
        <v>45</v>
      </c>
      <c r="C23" s="43" t="s">
        <v>86</v>
      </c>
      <c r="D23" s="43" t="s">
        <v>87</v>
      </c>
      <c r="E23" s="41" t="s">
        <v>34</v>
      </c>
      <c r="F23" s="41" t="s">
        <v>56</v>
      </c>
      <c r="G23" s="42">
        <v>45060</v>
      </c>
      <c r="H23" s="44">
        <v>0</v>
      </c>
      <c r="I23" s="44">
        <v>0</v>
      </c>
      <c r="J23" s="44">
        <f t="shared" si="0"/>
        <v>0</v>
      </c>
      <c r="K23" s="44">
        <v>23502.2</v>
      </c>
      <c r="L23" s="44">
        <f t="shared" si="1"/>
        <v>21249.590000000004</v>
      </c>
      <c r="M23" s="44">
        <f t="shared" si="2"/>
        <v>2252.6099999999969</v>
      </c>
      <c r="N23" s="45">
        <v>5297.7</v>
      </c>
      <c r="O23" s="45">
        <v>5149.05</v>
      </c>
      <c r="P23" s="45">
        <v>7657.83</v>
      </c>
      <c r="Q23" s="45">
        <v>3145.01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</row>
    <row r="24" spans="1:33" s="125" customFormat="1" ht="28.5" customHeight="1" x14ac:dyDescent="0.25">
      <c r="A24" s="121" t="s">
        <v>41</v>
      </c>
      <c r="B24" s="121" t="s">
        <v>40</v>
      </c>
      <c r="C24" s="123" t="s">
        <v>90</v>
      </c>
      <c r="D24" s="123" t="s">
        <v>91</v>
      </c>
      <c r="E24" s="121" t="s">
        <v>37</v>
      </c>
      <c r="F24" s="121" t="s">
        <v>56</v>
      </c>
      <c r="G24" s="122">
        <v>45291</v>
      </c>
      <c r="H24" s="120">
        <v>0</v>
      </c>
      <c r="I24" s="120">
        <v>0</v>
      </c>
      <c r="J24" s="120">
        <f t="shared" si="0"/>
        <v>0</v>
      </c>
      <c r="K24" s="120">
        <v>97934.8</v>
      </c>
      <c r="L24" s="120">
        <f t="shared" si="1"/>
        <v>97934.8</v>
      </c>
      <c r="M24" s="120">
        <f t="shared" si="2"/>
        <v>0</v>
      </c>
      <c r="N24" s="119"/>
      <c r="O24" s="119">
        <v>11348.42</v>
      </c>
      <c r="P24" s="119">
        <v>12564.33</v>
      </c>
      <c r="Q24" s="119">
        <v>723.35</v>
      </c>
      <c r="R24" s="119">
        <v>12564.33</v>
      </c>
      <c r="S24" s="119">
        <v>12159.02</v>
      </c>
      <c r="T24" s="119">
        <v>12564.33</v>
      </c>
      <c r="U24" s="119">
        <v>12774.49</v>
      </c>
      <c r="V24" s="119"/>
      <c r="W24" s="119"/>
      <c r="X24" s="119">
        <v>10429.92</v>
      </c>
      <c r="Y24" s="119">
        <v>12806.61</v>
      </c>
      <c r="Z24" s="119"/>
      <c r="AA24" s="119"/>
      <c r="AB24" s="119"/>
      <c r="AC24" s="119"/>
      <c r="AD24" s="119"/>
      <c r="AE24" s="119"/>
      <c r="AF24" s="119"/>
      <c r="AG24" s="119"/>
    </row>
    <row r="25" spans="1:33" s="125" customFormat="1" ht="28.5" customHeight="1" x14ac:dyDescent="0.25">
      <c r="A25" s="121" t="s">
        <v>41</v>
      </c>
      <c r="B25" s="121" t="s">
        <v>40</v>
      </c>
      <c r="C25" s="123" t="s">
        <v>90</v>
      </c>
      <c r="D25" s="123" t="s">
        <v>91</v>
      </c>
      <c r="E25" s="121" t="s">
        <v>34</v>
      </c>
      <c r="F25" s="121" t="s">
        <v>56</v>
      </c>
      <c r="G25" s="122">
        <v>45291</v>
      </c>
      <c r="H25" s="120">
        <v>0</v>
      </c>
      <c r="I25" s="120">
        <v>0</v>
      </c>
      <c r="J25" s="120">
        <f t="shared" si="0"/>
        <v>0</v>
      </c>
      <c r="K25" s="120">
        <f>1324.92-67.4</f>
        <v>1257.52</v>
      </c>
      <c r="L25" s="120">
        <f>SUM(N25:AG25)</f>
        <v>1257.52</v>
      </c>
      <c r="M25" s="120">
        <f>K25-L25</f>
        <v>0</v>
      </c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>
        <v>1257.52</v>
      </c>
      <c r="Y25" s="119"/>
      <c r="Z25" s="119"/>
      <c r="AA25" s="119"/>
      <c r="AB25" s="119"/>
      <c r="AC25" s="119"/>
      <c r="AD25" s="119"/>
      <c r="AE25" s="119"/>
      <c r="AF25" s="119"/>
      <c r="AG25" s="119"/>
    </row>
    <row r="26" spans="1:33" s="125" customFormat="1" ht="28.5" customHeight="1" x14ac:dyDescent="0.25">
      <c r="A26" s="121" t="s">
        <v>41</v>
      </c>
      <c r="B26" s="121" t="s">
        <v>40</v>
      </c>
      <c r="C26" s="123" t="s">
        <v>90</v>
      </c>
      <c r="D26" s="123" t="s">
        <v>91</v>
      </c>
      <c r="E26" s="121" t="s">
        <v>55</v>
      </c>
      <c r="F26" s="121" t="s">
        <v>56</v>
      </c>
      <c r="G26" s="122">
        <v>45291</v>
      </c>
      <c r="H26" s="120">
        <v>0</v>
      </c>
      <c r="I26" s="120">
        <v>0</v>
      </c>
      <c r="J26" s="120">
        <f t="shared" si="0"/>
        <v>0</v>
      </c>
      <c r="K26" s="120">
        <v>50000</v>
      </c>
      <c r="L26" s="120">
        <f t="shared" si="1"/>
        <v>50000</v>
      </c>
      <c r="M26" s="120">
        <f t="shared" si="2"/>
        <v>0</v>
      </c>
      <c r="N26" s="119">
        <v>12564.33</v>
      </c>
      <c r="O26" s="119"/>
      <c r="P26" s="119"/>
      <c r="Q26" s="119">
        <v>11435.67</v>
      </c>
      <c r="R26" s="119"/>
      <c r="S26" s="119"/>
      <c r="T26" s="119"/>
      <c r="U26" s="119"/>
      <c r="V26" s="119">
        <v>12433.15</v>
      </c>
      <c r="W26" s="119">
        <v>12847.58</v>
      </c>
      <c r="X26" s="119">
        <v>719.27</v>
      </c>
      <c r="Z26" s="119"/>
      <c r="AA26" s="119"/>
      <c r="AB26" s="119"/>
      <c r="AC26" s="119"/>
      <c r="AD26" s="119"/>
      <c r="AE26" s="119"/>
      <c r="AF26" s="119"/>
      <c r="AG26" s="119"/>
    </row>
    <row r="27" spans="1:33" s="1" customFormat="1" ht="15" customHeight="1" x14ac:dyDescent="0.25">
      <c r="A27" s="41" t="s">
        <v>40</v>
      </c>
      <c r="B27" s="41" t="s">
        <v>40</v>
      </c>
      <c r="C27" s="43" t="s">
        <v>92</v>
      </c>
      <c r="D27" s="43" t="s">
        <v>93</v>
      </c>
      <c r="E27" s="41" t="s">
        <v>33</v>
      </c>
      <c r="F27" s="41" t="s">
        <v>74</v>
      </c>
      <c r="G27" s="42">
        <v>44969</v>
      </c>
      <c r="H27" s="44">
        <v>300000</v>
      </c>
      <c r="I27" s="44">
        <v>300000</v>
      </c>
      <c r="J27" s="44">
        <f t="shared" si="0"/>
        <v>0</v>
      </c>
      <c r="K27" s="44">
        <v>300000</v>
      </c>
      <c r="L27" s="44">
        <f t="shared" si="1"/>
        <v>0</v>
      </c>
      <c r="M27" s="44">
        <f t="shared" si="2"/>
        <v>300000</v>
      </c>
      <c r="N27" s="67"/>
      <c r="O27" s="6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</row>
    <row r="28" spans="1:33" s="1" customFormat="1" ht="14.25" customHeight="1" x14ac:dyDescent="0.25">
      <c r="A28" s="5" t="s">
        <v>40</v>
      </c>
      <c r="B28" s="5" t="s">
        <v>40</v>
      </c>
      <c r="C28" s="8" t="s">
        <v>94</v>
      </c>
      <c r="D28" s="8" t="s">
        <v>95</v>
      </c>
      <c r="E28" s="5" t="s">
        <v>34</v>
      </c>
      <c r="F28" s="5" t="s">
        <v>56</v>
      </c>
      <c r="G28" s="7">
        <v>45291</v>
      </c>
      <c r="H28" s="9">
        <v>20000</v>
      </c>
      <c r="I28" s="9">
        <v>20000</v>
      </c>
      <c r="J28" s="9">
        <f t="shared" si="0"/>
        <v>0</v>
      </c>
      <c r="K28" s="10">
        <v>18659</v>
      </c>
      <c r="L28" s="10">
        <f t="shared" si="1"/>
        <v>18644.8</v>
      </c>
      <c r="M28" s="10">
        <f t="shared" si="2"/>
        <v>14.200000000000728</v>
      </c>
      <c r="N28" s="44">
        <v>681.6</v>
      </c>
      <c r="O28" s="44">
        <v>929.8</v>
      </c>
      <c r="P28" s="44">
        <v>1549.8</v>
      </c>
      <c r="Q28" s="44">
        <v>1075.4000000000001</v>
      </c>
      <c r="R28" s="44">
        <v>1588.9</v>
      </c>
      <c r="S28" s="44">
        <v>2374.5</v>
      </c>
      <c r="T28" s="44">
        <v>2062.8000000000002</v>
      </c>
      <c r="U28" s="44">
        <v>1786.6</v>
      </c>
      <c r="V28" s="44">
        <v>1689.2</v>
      </c>
      <c r="W28" s="44">
        <v>2179.9</v>
      </c>
      <c r="X28" s="44">
        <v>1623.8</v>
      </c>
      <c r="Y28" s="10">
        <v>1102.5</v>
      </c>
      <c r="Z28" s="10"/>
      <c r="AA28" s="10"/>
      <c r="AB28" s="10"/>
      <c r="AC28" s="10"/>
      <c r="AD28" s="10"/>
      <c r="AE28" s="10"/>
      <c r="AF28" s="10"/>
      <c r="AG28" s="10"/>
    </row>
    <row r="29" spans="1:33" s="149" customFormat="1" ht="28.5" customHeight="1" x14ac:dyDescent="0.25">
      <c r="A29" s="41" t="s">
        <v>40</v>
      </c>
      <c r="B29" s="41" t="s">
        <v>40</v>
      </c>
      <c r="C29" s="43" t="s">
        <v>90</v>
      </c>
      <c r="D29" s="43" t="s">
        <v>91</v>
      </c>
      <c r="E29" s="41" t="s">
        <v>37</v>
      </c>
      <c r="F29" s="41" t="s">
        <v>56</v>
      </c>
      <c r="G29" s="42">
        <v>45291</v>
      </c>
      <c r="H29" s="44">
        <v>351000</v>
      </c>
      <c r="I29" s="44">
        <v>351000</v>
      </c>
      <c r="J29" s="44">
        <f t="shared" si="0"/>
        <v>108541.45000000001</v>
      </c>
      <c r="K29" s="98">
        <v>242458.55</v>
      </c>
      <c r="L29" s="44">
        <f t="shared" si="1"/>
        <v>242458.55</v>
      </c>
      <c r="M29" s="44">
        <f t="shared" si="2"/>
        <v>0</v>
      </c>
      <c r="N29" s="45">
        <v>20592.37</v>
      </c>
      <c r="O29" s="45">
        <v>17063.61</v>
      </c>
      <c r="P29" s="45">
        <v>1535.95</v>
      </c>
      <c r="Q29" s="45">
        <v>20592.37</v>
      </c>
      <c r="R29" s="45">
        <v>19928.099999999999</v>
      </c>
      <c r="S29" s="45">
        <v>20592.37</v>
      </c>
      <c r="T29" s="45">
        <v>19928.099999999999</v>
      </c>
      <c r="U29" s="45">
        <v>20592.37</v>
      </c>
      <c r="V29" s="45">
        <v>20592.37</v>
      </c>
      <c r="W29" s="45">
        <v>19928.099999999999</v>
      </c>
      <c r="X29" s="45">
        <v>20592.37</v>
      </c>
      <c r="Y29" s="45">
        <v>19928.099999999999</v>
      </c>
      <c r="Z29" s="45">
        <v>20592.37</v>
      </c>
      <c r="AA29" s="45"/>
      <c r="AB29" s="45"/>
      <c r="AC29" s="45"/>
      <c r="AD29" s="45"/>
      <c r="AE29" s="45"/>
      <c r="AF29" s="45"/>
      <c r="AG29" s="45"/>
    </row>
    <row r="30" spans="1:33" s="125" customFormat="1" ht="42.75" customHeight="1" x14ac:dyDescent="0.25">
      <c r="A30" s="121" t="s">
        <v>39</v>
      </c>
      <c r="B30" s="123" t="s">
        <v>96</v>
      </c>
      <c r="C30" s="123" t="s">
        <v>97</v>
      </c>
      <c r="D30" s="123" t="s">
        <v>101</v>
      </c>
      <c r="E30" s="121" t="s">
        <v>37</v>
      </c>
      <c r="F30" s="121" t="s">
        <v>56</v>
      </c>
      <c r="G30" s="122">
        <v>45291</v>
      </c>
      <c r="H30" s="120">
        <v>0</v>
      </c>
      <c r="I30" s="120">
        <v>0</v>
      </c>
      <c r="J30" s="120">
        <f t="shared" si="0"/>
        <v>0</v>
      </c>
      <c r="K30" s="120">
        <v>28500</v>
      </c>
      <c r="L30" s="120">
        <f t="shared" si="1"/>
        <v>28406</v>
      </c>
      <c r="M30" s="120">
        <f t="shared" si="2"/>
        <v>94</v>
      </c>
      <c r="N30" s="120">
        <v>227</v>
      </c>
      <c r="O30" s="120">
        <v>1680</v>
      </c>
      <c r="P30" s="120">
        <v>1534</v>
      </c>
      <c r="Q30" s="120">
        <v>230</v>
      </c>
      <c r="R30" s="120">
        <v>2409</v>
      </c>
      <c r="S30" s="120">
        <v>4540</v>
      </c>
      <c r="T30" s="120">
        <v>5449.5</v>
      </c>
      <c r="U30" s="120">
        <v>1080</v>
      </c>
      <c r="V30" s="120">
        <v>1435</v>
      </c>
      <c r="W30" s="120">
        <v>2355</v>
      </c>
      <c r="X30" s="120">
        <v>1012.5</v>
      </c>
      <c r="Y30" s="120">
        <v>1410</v>
      </c>
      <c r="Z30" s="120">
        <v>3340</v>
      </c>
      <c r="AA30" s="120">
        <v>654</v>
      </c>
      <c r="AB30" s="120">
        <v>345</v>
      </c>
      <c r="AC30" s="120">
        <v>525</v>
      </c>
      <c r="AD30" s="120">
        <v>35</v>
      </c>
      <c r="AE30" s="120">
        <v>145</v>
      </c>
      <c r="AF30" s="120"/>
      <c r="AG30" s="120"/>
    </row>
    <row r="31" spans="1:33" s="1" customFormat="1" ht="42.75" customHeight="1" x14ac:dyDescent="0.25">
      <c r="A31" s="41" t="s">
        <v>39</v>
      </c>
      <c r="B31" s="43" t="s">
        <v>96</v>
      </c>
      <c r="C31" s="43" t="s">
        <v>98</v>
      </c>
      <c r="D31" s="43" t="s">
        <v>100</v>
      </c>
      <c r="E31" s="41" t="s">
        <v>37</v>
      </c>
      <c r="F31" s="41" t="s">
        <v>56</v>
      </c>
      <c r="G31" s="42">
        <v>45291</v>
      </c>
      <c r="H31" s="44">
        <v>0</v>
      </c>
      <c r="I31" s="44">
        <v>0</v>
      </c>
      <c r="J31" s="44">
        <f t="shared" si="0"/>
        <v>0</v>
      </c>
      <c r="K31" s="44">
        <v>70000</v>
      </c>
      <c r="L31" s="44">
        <f t="shared" si="1"/>
        <v>69999.600000000006</v>
      </c>
      <c r="M31" s="44">
        <f t="shared" si="2"/>
        <v>0.39999999999417923</v>
      </c>
      <c r="N31" s="44">
        <v>24645</v>
      </c>
      <c r="O31" s="44">
        <v>6741.6</v>
      </c>
      <c r="P31" s="44">
        <v>11312</v>
      </c>
      <c r="Q31" s="44">
        <v>7677</v>
      </c>
      <c r="R31" s="44">
        <v>13204</v>
      </c>
      <c r="S31" s="44">
        <v>6420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25" customFormat="1" ht="42.75" customHeight="1" x14ac:dyDescent="0.25">
      <c r="A32" s="121" t="s">
        <v>39</v>
      </c>
      <c r="B32" s="123" t="s">
        <v>96</v>
      </c>
      <c r="C32" s="123" t="s">
        <v>99</v>
      </c>
      <c r="D32" s="123" t="s">
        <v>102</v>
      </c>
      <c r="E32" s="121" t="s">
        <v>37</v>
      </c>
      <c r="F32" s="121" t="s">
        <v>56</v>
      </c>
      <c r="G32" s="122">
        <v>45291</v>
      </c>
      <c r="H32" s="120">
        <v>0</v>
      </c>
      <c r="I32" s="120">
        <v>0</v>
      </c>
      <c r="J32" s="120">
        <f t="shared" si="0"/>
        <v>0</v>
      </c>
      <c r="K32" s="120">
        <v>75000</v>
      </c>
      <c r="L32" s="120">
        <f>SUM(N32:AG32)</f>
        <v>74646.799999999988</v>
      </c>
      <c r="M32" s="120">
        <f t="shared" si="2"/>
        <v>353.20000000001164</v>
      </c>
      <c r="O32" s="120">
        <v>7754</v>
      </c>
      <c r="P32" s="120">
        <v>10107</v>
      </c>
      <c r="Q32" s="120">
        <v>16923</v>
      </c>
      <c r="R32" s="120"/>
      <c r="S32" s="120">
        <v>9150</v>
      </c>
      <c r="T32" s="120">
        <v>10106</v>
      </c>
      <c r="U32" s="120">
        <v>8009</v>
      </c>
      <c r="V32" s="120"/>
      <c r="W32" s="120">
        <v>10867.4</v>
      </c>
      <c r="X32" s="120"/>
      <c r="Y32" s="120">
        <v>1730.4</v>
      </c>
      <c r="Z32" s="120"/>
      <c r="AA32" s="120"/>
      <c r="AB32" s="120"/>
      <c r="AC32" s="120"/>
      <c r="AD32" s="120"/>
      <c r="AE32" s="120"/>
      <c r="AF32" s="120"/>
      <c r="AG32" s="120"/>
    </row>
    <row r="33" spans="1:33" s="125" customFormat="1" ht="42.75" customHeight="1" x14ac:dyDescent="0.25">
      <c r="A33" s="121" t="s">
        <v>39</v>
      </c>
      <c r="B33" s="123" t="s">
        <v>96</v>
      </c>
      <c r="C33" s="123" t="s">
        <v>99</v>
      </c>
      <c r="D33" s="123" t="s">
        <v>102</v>
      </c>
      <c r="E33" s="121" t="s">
        <v>55</v>
      </c>
      <c r="F33" s="121" t="s">
        <v>56</v>
      </c>
      <c r="G33" s="122">
        <v>45291</v>
      </c>
      <c r="H33" s="120">
        <v>0</v>
      </c>
      <c r="I33" s="120">
        <v>0</v>
      </c>
      <c r="J33" s="120">
        <f t="shared" si="0"/>
        <v>0</v>
      </c>
      <c r="K33" s="120">
        <v>75000</v>
      </c>
      <c r="L33" s="120">
        <f t="shared" si="1"/>
        <v>75000</v>
      </c>
      <c r="M33" s="120">
        <f t="shared" si="2"/>
        <v>0</v>
      </c>
      <c r="N33" s="120">
        <v>10798</v>
      </c>
      <c r="O33" s="120"/>
      <c r="P33" s="120"/>
      <c r="Q33" s="120"/>
      <c r="R33" s="120">
        <v>18266</v>
      </c>
      <c r="S33" s="120">
        <v>10936</v>
      </c>
      <c r="T33" s="120"/>
      <c r="U33" s="120"/>
      <c r="V33" s="120">
        <v>9538.2000000000007</v>
      </c>
      <c r="W33" s="120"/>
      <c r="X33" s="120">
        <v>19343.2</v>
      </c>
      <c r="Y33" s="120">
        <v>6118.6</v>
      </c>
      <c r="Z33" s="120"/>
      <c r="AA33" s="120"/>
      <c r="AB33" s="120"/>
      <c r="AC33" s="120"/>
      <c r="AD33" s="120"/>
      <c r="AE33" s="120"/>
      <c r="AF33" s="120"/>
      <c r="AG33" s="120"/>
    </row>
    <row r="34" spans="1:33" s="1" customFormat="1" ht="14.25" customHeight="1" x14ac:dyDescent="0.25">
      <c r="A34" s="41" t="s">
        <v>39</v>
      </c>
      <c r="B34" s="41" t="s">
        <v>44</v>
      </c>
      <c r="C34" s="43" t="s">
        <v>105</v>
      </c>
      <c r="D34" s="43" t="s">
        <v>107</v>
      </c>
      <c r="E34" s="41" t="s">
        <v>55</v>
      </c>
      <c r="F34" s="41" t="s">
        <v>74</v>
      </c>
      <c r="G34" s="42">
        <v>44936</v>
      </c>
      <c r="H34" s="44">
        <v>0</v>
      </c>
      <c r="I34" s="44">
        <v>0</v>
      </c>
      <c r="J34" s="44">
        <f t="shared" si="0"/>
        <v>0</v>
      </c>
      <c r="K34" s="44">
        <v>1094.4000000000001</v>
      </c>
      <c r="L34" s="44">
        <f t="shared" si="1"/>
        <v>1094.4000000000001</v>
      </c>
      <c r="M34" s="44">
        <f t="shared" si="2"/>
        <v>0</v>
      </c>
      <c r="N34" s="44">
        <v>1094.4000000000001</v>
      </c>
      <c r="O34" s="4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s="149" customFormat="1" ht="15" customHeight="1" x14ac:dyDescent="0.25">
      <c r="A35" s="41" t="s">
        <v>41</v>
      </c>
      <c r="B35" s="41" t="s">
        <v>40</v>
      </c>
      <c r="C35" s="43" t="s">
        <v>103</v>
      </c>
      <c r="D35" s="43" t="s">
        <v>104</v>
      </c>
      <c r="E35" s="41" t="s">
        <v>37</v>
      </c>
      <c r="F35" s="41" t="s">
        <v>56</v>
      </c>
      <c r="G35" s="42">
        <v>45291</v>
      </c>
      <c r="H35" s="44">
        <v>0</v>
      </c>
      <c r="I35" s="44">
        <v>0</v>
      </c>
      <c r="J35" s="44">
        <f t="shared" ref="J35:J66" si="3">IF(A35="ტენდერი",IF(E35="საკუთარი",0,IF(E35="cib",0,IF(E35="usaid",0,IF(E35="FMD",0,I35-K35)))),0)</f>
        <v>0</v>
      </c>
      <c r="K35" s="44">
        <v>60000</v>
      </c>
      <c r="L35" s="44">
        <f t="shared" si="1"/>
        <v>51359</v>
      </c>
      <c r="M35" s="44">
        <f t="shared" si="2"/>
        <v>8641</v>
      </c>
      <c r="N35" s="45">
        <v>2565</v>
      </c>
      <c r="O35" s="45">
        <v>7397</v>
      </c>
      <c r="P35" s="45">
        <v>3151</v>
      </c>
      <c r="Q35" s="45">
        <v>5821</v>
      </c>
      <c r="R35" s="45">
        <v>1982</v>
      </c>
      <c r="S35" s="45">
        <v>5502</v>
      </c>
      <c r="T35" s="45">
        <v>5137</v>
      </c>
      <c r="U35" s="45">
        <v>3664</v>
      </c>
      <c r="V35" s="45">
        <v>5568</v>
      </c>
      <c r="W35" s="45">
        <v>5333</v>
      </c>
      <c r="X35" s="45">
        <v>3165</v>
      </c>
      <c r="Y35" s="45">
        <v>1323</v>
      </c>
      <c r="Z35" s="45">
        <v>751</v>
      </c>
      <c r="AA35" s="45"/>
      <c r="AB35" s="45"/>
      <c r="AC35" s="45"/>
      <c r="AD35" s="45"/>
      <c r="AE35" s="45"/>
      <c r="AF35" s="45"/>
      <c r="AG35" s="45"/>
    </row>
    <row r="36" spans="1:33" s="1" customFormat="1" ht="14.25" customHeight="1" x14ac:dyDescent="0.25">
      <c r="A36" s="41" t="s">
        <v>39</v>
      </c>
      <c r="B36" s="41" t="s">
        <v>44</v>
      </c>
      <c r="C36" s="43" t="s">
        <v>106</v>
      </c>
      <c r="D36" s="43" t="s">
        <v>108</v>
      </c>
      <c r="E36" s="41" t="s">
        <v>55</v>
      </c>
      <c r="F36" s="41" t="s">
        <v>74</v>
      </c>
      <c r="G36" s="42">
        <v>44941</v>
      </c>
      <c r="H36" s="44">
        <v>0</v>
      </c>
      <c r="I36" s="44">
        <v>0</v>
      </c>
      <c r="J36" s="44">
        <f t="shared" si="3"/>
        <v>0</v>
      </c>
      <c r="K36" s="44">
        <v>2116.8000000000002</v>
      </c>
      <c r="L36" s="44">
        <f t="shared" si="1"/>
        <v>2116.8000000000002</v>
      </c>
      <c r="M36" s="44">
        <f t="shared" si="2"/>
        <v>0</v>
      </c>
      <c r="N36" s="44">
        <v>2116.8000000000002</v>
      </c>
      <c r="O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s="149" customFormat="1" ht="15" customHeight="1" x14ac:dyDescent="0.25">
      <c r="A37" s="41" t="s">
        <v>40</v>
      </c>
      <c r="B37" s="41" t="s">
        <v>40</v>
      </c>
      <c r="C37" s="43" t="s">
        <v>109</v>
      </c>
      <c r="D37" s="43" t="s">
        <v>104</v>
      </c>
      <c r="E37" s="41" t="s">
        <v>37</v>
      </c>
      <c r="F37" s="41" t="s">
        <v>56</v>
      </c>
      <c r="G37" s="42">
        <v>45291</v>
      </c>
      <c r="H37" s="44">
        <v>30000</v>
      </c>
      <c r="I37" s="44">
        <v>30000</v>
      </c>
      <c r="J37" s="44">
        <f t="shared" si="3"/>
        <v>0</v>
      </c>
      <c r="K37" s="44">
        <v>30000</v>
      </c>
      <c r="L37" s="44">
        <f t="shared" si="1"/>
        <v>29999.309999999998</v>
      </c>
      <c r="M37" s="44">
        <f t="shared" si="2"/>
        <v>0.69000000000232831</v>
      </c>
      <c r="N37" s="45">
        <v>8000</v>
      </c>
      <c r="O37" s="45"/>
      <c r="P37" s="45">
        <v>6620.92</v>
      </c>
      <c r="Q37" s="45"/>
      <c r="R37" s="45">
        <v>11231.39</v>
      </c>
      <c r="S37" s="44">
        <v>4147</v>
      </c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</row>
    <row r="38" spans="1:33" s="149" customFormat="1" ht="15" customHeight="1" x14ac:dyDescent="0.25">
      <c r="A38" s="41" t="s">
        <v>40</v>
      </c>
      <c r="B38" s="41" t="s">
        <v>40</v>
      </c>
      <c r="C38" s="43" t="s">
        <v>109</v>
      </c>
      <c r="D38" s="43" t="s">
        <v>104</v>
      </c>
      <c r="E38" s="41" t="s">
        <v>55</v>
      </c>
      <c r="F38" s="41" t="s">
        <v>56</v>
      </c>
      <c r="G38" s="42">
        <v>45291</v>
      </c>
      <c r="H38" s="44">
        <v>20000</v>
      </c>
      <c r="I38" s="44">
        <v>20000</v>
      </c>
      <c r="J38" s="44">
        <f t="shared" si="3"/>
        <v>0</v>
      </c>
      <c r="K38" s="44">
        <v>20000</v>
      </c>
      <c r="L38" s="44">
        <f t="shared" si="1"/>
        <v>19929.169999999998</v>
      </c>
      <c r="M38" s="44">
        <f t="shared" si="2"/>
        <v>70.830000000001746</v>
      </c>
      <c r="N38" s="45">
        <v>1978.09</v>
      </c>
      <c r="O38" s="45">
        <v>6987.23</v>
      </c>
      <c r="P38" s="45"/>
      <c r="Q38" s="45">
        <v>6040.65</v>
      </c>
      <c r="R38" s="45"/>
      <c r="S38" s="45">
        <v>2096.52</v>
      </c>
      <c r="T38" s="45">
        <v>2826.68</v>
      </c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</row>
    <row r="39" spans="1:33" s="125" customFormat="1" ht="14.25" customHeight="1" x14ac:dyDescent="0.25">
      <c r="A39" s="121" t="s">
        <v>39</v>
      </c>
      <c r="B39" s="121" t="s">
        <v>44</v>
      </c>
      <c r="C39" s="123" t="s">
        <v>110</v>
      </c>
      <c r="D39" s="123" t="s">
        <v>111</v>
      </c>
      <c r="E39" s="121" t="s">
        <v>55</v>
      </c>
      <c r="F39" s="121" t="s">
        <v>74</v>
      </c>
      <c r="G39" s="122">
        <v>45291</v>
      </c>
      <c r="H39" s="120">
        <v>0</v>
      </c>
      <c r="I39" s="120">
        <v>0</v>
      </c>
      <c r="J39" s="120">
        <f t="shared" si="3"/>
        <v>0</v>
      </c>
      <c r="K39" s="120">
        <v>967.5</v>
      </c>
      <c r="L39" s="120">
        <f t="shared" si="1"/>
        <v>326.94</v>
      </c>
      <c r="M39" s="120">
        <f t="shared" si="2"/>
        <v>640.55999999999995</v>
      </c>
      <c r="N39" s="120">
        <v>318.43</v>
      </c>
      <c r="O39" s="120">
        <v>8.51</v>
      </c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</row>
    <row r="40" spans="1:33" s="1" customFormat="1" ht="15" customHeight="1" x14ac:dyDescent="0.25">
      <c r="A40" s="41" t="s">
        <v>40</v>
      </c>
      <c r="B40" s="41" t="s">
        <v>40</v>
      </c>
      <c r="C40" s="43" t="s">
        <v>130</v>
      </c>
      <c r="D40" s="41" t="s">
        <v>131</v>
      </c>
      <c r="E40" s="41" t="s">
        <v>67</v>
      </c>
      <c r="F40" s="41" t="s">
        <v>74</v>
      </c>
      <c r="G40" s="42">
        <v>44778</v>
      </c>
      <c r="H40" s="44">
        <v>0</v>
      </c>
      <c r="I40" s="44">
        <v>0</v>
      </c>
      <c r="J40" s="44">
        <f t="shared" si="3"/>
        <v>0</v>
      </c>
      <c r="K40" s="44">
        <v>0</v>
      </c>
      <c r="L40" s="44">
        <f t="shared" si="1"/>
        <v>0</v>
      </c>
      <c r="M40" s="44">
        <f t="shared" si="2"/>
        <v>0</v>
      </c>
      <c r="N40" s="40"/>
      <c r="O40" s="4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s="1" customFormat="1" ht="15" customHeight="1" x14ac:dyDescent="0.25">
      <c r="A41" s="41" t="s">
        <v>41</v>
      </c>
      <c r="B41" s="41" t="s">
        <v>40</v>
      </c>
      <c r="C41" s="43" t="s">
        <v>105</v>
      </c>
      <c r="D41" s="43" t="s">
        <v>112</v>
      </c>
      <c r="E41" s="41" t="s">
        <v>55</v>
      </c>
      <c r="F41" s="41" t="s">
        <v>74</v>
      </c>
      <c r="G41" s="42">
        <v>45291</v>
      </c>
      <c r="H41" s="44">
        <v>0</v>
      </c>
      <c r="I41" s="44">
        <v>0</v>
      </c>
      <c r="J41" s="44">
        <f t="shared" si="3"/>
        <v>0</v>
      </c>
      <c r="K41" s="44">
        <v>3170</v>
      </c>
      <c r="L41" s="44">
        <f t="shared" si="1"/>
        <v>2577.3199999999997</v>
      </c>
      <c r="M41" s="44">
        <f t="shared" si="2"/>
        <v>592.68000000000029</v>
      </c>
      <c r="N41" s="45">
        <v>851.75</v>
      </c>
      <c r="O41" s="45">
        <v>791.29</v>
      </c>
      <c r="P41" s="45">
        <v>934.28</v>
      </c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1:33" s="1" customFormat="1" ht="15" customHeight="1" x14ac:dyDescent="0.25">
      <c r="A42" s="5" t="s">
        <v>41</v>
      </c>
      <c r="B42" s="5" t="s">
        <v>40</v>
      </c>
      <c r="C42" s="8" t="s">
        <v>110</v>
      </c>
      <c r="D42" s="8" t="s">
        <v>113</v>
      </c>
      <c r="E42" s="5" t="s">
        <v>55</v>
      </c>
      <c r="F42" s="5" t="s">
        <v>74</v>
      </c>
      <c r="G42" s="7">
        <v>45291</v>
      </c>
      <c r="H42" s="9">
        <v>0</v>
      </c>
      <c r="I42" s="9">
        <v>0</v>
      </c>
      <c r="J42" s="9">
        <f t="shared" si="3"/>
        <v>0</v>
      </c>
      <c r="K42" s="67">
        <v>40000</v>
      </c>
      <c r="L42" s="10">
        <f t="shared" si="1"/>
        <v>40756.020000000004</v>
      </c>
      <c r="M42" s="10">
        <f t="shared" si="2"/>
        <v>-756.02000000000407</v>
      </c>
      <c r="N42" s="45">
        <v>20044.22</v>
      </c>
      <c r="O42" s="45">
        <v>20711.8</v>
      </c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pans="1:33" s="1" customFormat="1" ht="15" customHeight="1" x14ac:dyDescent="0.25">
      <c r="A43" s="5" t="s">
        <v>41</v>
      </c>
      <c r="B43" s="5" t="s">
        <v>40</v>
      </c>
      <c r="C43" s="8" t="s">
        <v>110</v>
      </c>
      <c r="D43" s="8" t="s">
        <v>113</v>
      </c>
      <c r="E43" s="5" t="s">
        <v>34</v>
      </c>
      <c r="F43" s="5" t="s">
        <v>74</v>
      </c>
      <c r="G43" s="7">
        <v>45291</v>
      </c>
      <c r="H43" s="9">
        <v>0</v>
      </c>
      <c r="I43" s="9">
        <v>0</v>
      </c>
      <c r="J43" s="9">
        <f t="shared" si="3"/>
        <v>0</v>
      </c>
      <c r="K43" s="67">
        <v>110000</v>
      </c>
      <c r="L43" s="10">
        <f>SUM(N43:AG43)</f>
        <v>101993.07</v>
      </c>
      <c r="M43" s="10">
        <f>K43-L43</f>
        <v>8006.929999999993</v>
      </c>
      <c r="N43" s="45">
        <v>1628.36</v>
      </c>
      <c r="O43" s="45">
        <v>1813.62</v>
      </c>
      <c r="P43" s="45">
        <v>28482.560000000001</v>
      </c>
      <c r="Q43" s="45">
        <v>22323.68</v>
      </c>
      <c r="R43" s="45">
        <v>24636.45</v>
      </c>
      <c r="S43" s="45">
        <v>23108.400000000001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33" s="1" customFormat="1" ht="15" customHeight="1" x14ac:dyDescent="0.25">
      <c r="A44" s="5" t="s">
        <v>41</v>
      </c>
      <c r="B44" s="5" t="s">
        <v>40</v>
      </c>
      <c r="C44" s="8" t="s">
        <v>110</v>
      </c>
      <c r="D44" s="8" t="s">
        <v>113</v>
      </c>
      <c r="E44" s="5" t="s">
        <v>35</v>
      </c>
      <c r="F44" s="5" t="s">
        <v>74</v>
      </c>
      <c r="G44" s="7">
        <v>45291</v>
      </c>
      <c r="H44" s="9">
        <v>0</v>
      </c>
      <c r="I44" s="9">
        <v>0</v>
      </c>
      <c r="J44" s="9">
        <f t="shared" si="3"/>
        <v>0</v>
      </c>
      <c r="K44" s="67">
        <v>150000</v>
      </c>
      <c r="L44" s="10">
        <f>SUM(N44:AG44)</f>
        <v>113854.54</v>
      </c>
      <c r="M44" s="10">
        <f>K44-L44</f>
        <v>36145.460000000006</v>
      </c>
      <c r="N44" s="45">
        <v>11518.14</v>
      </c>
      <c r="O44" s="45">
        <v>17242.099999999999</v>
      </c>
      <c r="P44" s="45">
        <v>18875.900000000001</v>
      </c>
      <c r="Q44" s="45">
        <v>20394.78</v>
      </c>
      <c r="R44" s="45">
        <v>20814.28</v>
      </c>
      <c r="S44" s="45">
        <v>25009.34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pans="1:33" s="1" customFormat="1" ht="15" customHeight="1" x14ac:dyDescent="0.25">
      <c r="A45" s="5" t="s">
        <v>41</v>
      </c>
      <c r="B45" s="5" t="s">
        <v>40</v>
      </c>
      <c r="C45" s="8" t="s">
        <v>110</v>
      </c>
      <c r="D45" s="8" t="s">
        <v>113</v>
      </c>
      <c r="E45" s="5" t="s">
        <v>33</v>
      </c>
      <c r="F45" s="5" t="s">
        <v>74</v>
      </c>
      <c r="G45" s="7">
        <v>45291</v>
      </c>
      <c r="H45" s="9">
        <v>0</v>
      </c>
      <c r="I45" s="9">
        <v>0</v>
      </c>
      <c r="J45" s="9">
        <f t="shared" si="3"/>
        <v>0</v>
      </c>
      <c r="K45" s="67">
        <v>100000</v>
      </c>
      <c r="L45" s="10">
        <f>SUM(N45:AG45)</f>
        <v>44182.229999999996</v>
      </c>
      <c r="M45" s="10">
        <f>K45-L45</f>
        <v>55817.770000000004</v>
      </c>
      <c r="N45" s="45">
        <v>6186.4</v>
      </c>
      <c r="O45" s="45">
        <v>3510.47</v>
      </c>
      <c r="P45" s="45">
        <v>7890.11</v>
      </c>
      <c r="Q45" s="45">
        <v>7372.07</v>
      </c>
      <c r="R45" s="45">
        <v>9524.16</v>
      </c>
      <c r="S45" s="45">
        <v>9699.02</v>
      </c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1:33" s="1" customFormat="1" ht="15" customHeight="1" x14ac:dyDescent="0.25">
      <c r="A46" s="5" t="s">
        <v>41</v>
      </c>
      <c r="B46" s="5" t="s">
        <v>40</v>
      </c>
      <c r="C46" s="8" t="s">
        <v>110</v>
      </c>
      <c r="D46" s="8" t="s">
        <v>113</v>
      </c>
      <c r="E46" s="5" t="s">
        <v>36</v>
      </c>
      <c r="F46" s="5" t="s">
        <v>74</v>
      </c>
      <c r="G46" s="7">
        <v>45291</v>
      </c>
      <c r="H46" s="9">
        <v>0</v>
      </c>
      <c r="I46" s="9">
        <v>0</v>
      </c>
      <c r="J46" s="9">
        <f t="shared" si="3"/>
        <v>0</v>
      </c>
      <c r="K46" s="67">
        <v>100000</v>
      </c>
      <c r="L46" s="10">
        <f>SUM(N46:AG46)</f>
        <v>17689.29</v>
      </c>
      <c r="M46" s="10">
        <f>K46-L46</f>
        <v>82310.709999999992</v>
      </c>
      <c r="N46" s="45">
        <v>1394.82</v>
      </c>
      <c r="O46" s="45">
        <v>439.21</v>
      </c>
      <c r="P46" s="45">
        <v>3700.75</v>
      </c>
      <c r="Q46" s="45">
        <v>1399.54</v>
      </c>
      <c r="R46" s="45">
        <v>1577.37</v>
      </c>
      <c r="S46" s="45">
        <v>2976.5</v>
      </c>
      <c r="T46" s="45">
        <v>3236.34</v>
      </c>
      <c r="U46" s="27"/>
      <c r="V46" s="45">
        <v>2964.76</v>
      </c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1:33" s="1" customFormat="1" ht="15" customHeight="1" x14ac:dyDescent="0.25">
      <c r="A47" s="5" t="s">
        <v>41</v>
      </c>
      <c r="B47" s="5" t="s">
        <v>40</v>
      </c>
      <c r="C47" s="8" t="s">
        <v>110</v>
      </c>
      <c r="D47" s="8" t="s">
        <v>113</v>
      </c>
      <c r="E47" s="5" t="s">
        <v>37</v>
      </c>
      <c r="F47" s="5" t="s">
        <v>74</v>
      </c>
      <c r="G47" s="7">
        <v>45291</v>
      </c>
      <c r="H47" s="9">
        <v>0</v>
      </c>
      <c r="I47" s="9">
        <v>0</v>
      </c>
      <c r="J47" s="9">
        <f t="shared" si="3"/>
        <v>0</v>
      </c>
      <c r="K47" s="67">
        <f>504500+250000</f>
        <v>754500</v>
      </c>
      <c r="L47" s="10">
        <f>SUM(N47:AG47)</f>
        <v>246985.72000000003</v>
      </c>
      <c r="M47" s="10">
        <f>K47-L47</f>
        <v>507514.27999999997</v>
      </c>
      <c r="N47" s="45">
        <v>12813.29</v>
      </c>
      <c r="O47" s="45">
        <v>14584.56</v>
      </c>
      <c r="P47" s="45">
        <v>24242.37</v>
      </c>
      <c r="Q47" s="45">
        <v>21556.85</v>
      </c>
      <c r="R47" s="45">
        <v>34720.94</v>
      </c>
      <c r="S47" s="45">
        <v>45258.13</v>
      </c>
      <c r="T47" s="27"/>
      <c r="U47" s="150">
        <v>59829.599999999999</v>
      </c>
      <c r="V47" s="27"/>
      <c r="W47" s="45">
        <v>33979.980000000003</v>
      </c>
      <c r="X47" s="27"/>
      <c r="Y47" s="27"/>
      <c r="Z47" s="27"/>
      <c r="AA47" s="27"/>
      <c r="AB47" s="27"/>
      <c r="AC47" s="27"/>
      <c r="AD47" s="27"/>
      <c r="AE47" s="27"/>
      <c r="AF47" s="27"/>
      <c r="AG47" s="27"/>
    </row>
    <row r="48" spans="1:33" s="1" customFormat="1" ht="15" customHeight="1" x14ac:dyDescent="0.25">
      <c r="A48" s="5" t="s">
        <v>41</v>
      </c>
      <c r="B48" s="5" t="s">
        <v>40</v>
      </c>
      <c r="C48" s="8" t="s">
        <v>106</v>
      </c>
      <c r="D48" s="8" t="s">
        <v>114</v>
      </c>
      <c r="E48" s="5" t="s">
        <v>55</v>
      </c>
      <c r="F48" s="5" t="s">
        <v>74</v>
      </c>
      <c r="G48" s="7">
        <v>45291</v>
      </c>
      <c r="H48" s="9">
        <v>0</v>
      </c>
      <c r="I48" s="9">
        <v>0</v>
      </c>
      <c r="J48" s="9">
        <f t="shared" si="3"/>
        <v>0</v>
      </c>
      <c r="K48" s="10">
        <v>40000</v>
      </c>
      <c r="L48" s="10">
        <f t="shared" si="1"/>
        <v>40311.699999999997</v>
      </c>
      <c r="M48" s="10">
        <f t="shared" si="2"/>
        <v>-311.69999999999709</v>
      </c>
      <c r="N48" s="45">
        <v>19932.490000000002</v>
      </c>
      <c r="O48" s="45">
        <v>20379.21</v>
      </c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</row>
    <row r="49" spans="1:33" s="1" customFormat="1" ht="15" customHeight="1" x14ac:dyDescent="0.25">
      <c r="A49" s="5" t="s">
        <v>41</v>
      </c>
      <c r="B49" s="5" t="s">
        <v>40</v>
      </c>
      <c r="C49" s="8" t="s">
        <v>106</v>
      </c>
      <c r="D49" s="8" t="s">
        <v>114</v>
      </c>
      <c r="E49" s="5" t="s">
        <v>34</v>
      </c>
      <c r="F49" s="5" t="s">
        <v>74</v>
      </c>
      <c r="G49" s="7">
        <v>45291</v>
      </c>
      <c r="H49" s="9">
        <v>0</v>
      </c>
      <c r="I49" s="9">
        <v>0</v>
      </c>
      <c r="J49" s="9">
        <f t="shared" si="3"/>
        <v>0</v>
      </c>
      <c r="K49" s="10">
        <v>260000</v>
      </c>
      <c r="L49" s="10">
        <f>SUM(N49:AG49)</f>
        <v>77304.800000000003</v>
      </c>
      <c r="M49" s="10">
        <f>K49-L49</f>
        <v>182695.2</v>
      </c>
      <c r="N49" s="45">
        <v>3726.48</v>
      </c>
      <c r="O49" s="45">
        <v>3545.85</v>
      </c>
      <c r="P49" s="45">
        <v>21758.54</v>
      </c>
      <c r="Q49" s="45">
        <v>17181.41</v>
      </c>
      <c r="R49" s="45">
        <v>16516.63</v>
      </c>
      <c r="S49" s="115">
        <v>14575.89</v>
      </c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</row>
    <row r="50" spans="1:33" s="1" customFormat="1" ht="15" customHeight="1" x14ac:dyDescent="0.25">
      <c r="A50" s="5" t="s">
        <v>41</v>
      </c>
      <c r="B50" s="5" t="s">
        <v>40</v>
      </c>
      <c r="C50" s="8" t="s">
        <v>106</v>
      </c>
      <c r="D50" s="8" t="s">
        <v>114</v>
      </c>
      <c r="E50" s="5" t="s">
        <v>35</v>
      </c>
      <c r="F50" s="5" t="s">
        <v>74</v>
      </c>
      <c r="G50" s="7">
        <v>45291</v>
      </c>
      <c r="H50" s="9">
        <v>0</v>
      </c>
      <c r="I50" s="9">
        <v>0</v>
      </c>
      <c r="J50" s="9">
        <f t="shared" si="3"/>
        <v>0</v>
      </c>
      <c r="K50" s="10">
        <v>100000</v>
      </c>
      <c r="L50" s="10">
        <f>SUM(N50:AG50)</f>
        <v>42063.27</v>
      </c>
      <c r="M50" s="10">
        <f>K50-L50</f>
        <v>57936.73</v>
      </c>
      <c r="N50" s="45">
        <v>4752.75</v>
      </c>
      <c r="O50" s="45">
        <v>8711.25</v>
      </c>
      <c r="P50" s="45">
        <v>9449.36</v>
      </c>
      <c r="Q50" s="45">
        <v>6126.63</v>
      </c>
      <c r="R50" s="45">
        <v>7050.07</v>
      </c>
      <c r="S50" s="116">
        <v>5973.21</v>
      </c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</row>
    <row r="51" spans="1:33" s="1" customFormat="1" ht="15" customHeight="1" x14ac:dyDescent="0.25">
      <c r="A51" s="5" t="s">
        <v>41</v>
      </c>
      <c r="B51" s="5" t="s">
        <v>40</v>
      </c>
      <c r="C51" s="8" t="s">
        <v>106</v>
      </c>
      <c r="D51" s="8" t="s">
        <v>114</v>
      </c>
      <c r="E51" s="5" t="s">
        <v>33</v>
      </c>
      <c r="F51" s="5" t="s">
        <v>74</v>
      </c>
      <c r="G51" s="7">
        <v>45291</v>
      </c>
      <c r="H51" s="9">
        <v>0</v>
      </c>
      <c r="I51" s="9">
        <v>0</v>
      </c>
      <c r="J51" s="9">
        <f t="shared" si="3"/>
        <v>0</v>
      </c>
      <c r="K51" s="10">
        <v>100000</v>
      </c>
      <c r="L51" s="10">
        <f>SUM(N51:AG51)</f>
        <v>30595.840000000004</v>
      </c>
      <c r="M51" s="10">
        <f>K51-L51</f>
        <v>69404.160000000003</v>
      </c>
      <c r="N51" s="45">
        <v>3404.86</v>
      </c>
      <c r="O51" s="45">
        <v>3300.25</v>
      </c>
      <c r="P51" s="45">
        <v>6807.54</v>
      </c>
      <c r="Q51" s="45">
        <v>4447.0600000000004</v>
      </c>
      <c r="R51" s="45">
        <v>4916.7</v>
      </c>
      <c r="S51" s="115">
        <v>7719.43</v>
      </c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</row>
    <row r="52" spans="1:33" s="1" customFormat="1" ht="15" customHeight="1" x14ac:dyDescent="0.25">
      <c r="A52" s="5" t="s">
        <v>41</v>
      </c>
      <c r="B52" s="5" t="s">
        <v>40</v>
      </c>
      <c r="C52" s="8" t="s">
        <v>106</v>
      </c>
      <c r="D52" s="8" t="s">
        <v>114</v>
      </c>
      <c r="E52" s="5" t="s">
        <v>36</v>
      </c>
      <c r="F52" s="5" t="s">
        <v>74</v>
      </c>
      <c r="G52" s="7">
        <v>45291</v>
      </c>
      <c r="H52" s="9">
        <v>0</v>
      </c>
      <c r="I52" s="9">
        <v>0</v>
      </c>
      <c r="J52" s="9">
        <f t="shared" si="3"/>
        <v>0</v>
      </c>
      <c r="K52" s="10">
        <v>420000</v>
      </c>
      <c r="L52" s="10">
        <f>SUM(N52:AG52)</f>
        <v>147057.13</v>
      </c>
      <c r="M52" s="10">
        <f>K52-L52</f>
        <v>272942.87</v>
      </c>
      <c r="N52" s="45">
        <v>2193.64</v>
      </c>
      <c r="O52" s="45">
        <v>1455</v>
      </c>
      <c r="P52" s="45">
        <v>7456.06</v>
      </c>
      <c r="Q52" s="45">
        <v>7630.36</v>
      </c>
      <c r="R52" s="45">
        <v>17176.95</v>
      </c>
      <c r="S52" s="115">
        <v>2298.19</v>
      </c>
      <c r="T52" s="45">
        <v>100424.71</v>
      </c>
      <c r="U52" s="27"/>
      <c r="V52" s="45">
        <v>8422.2199999999993</v>
      </c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</row>
    <row r="53" spans="1:33" s="1" customFormat="1" ht="27" customHeight="1" x14ac:dyDescent="0.25">
      <c r="A53" s="5" t="s">
        <v>41</v>
      </c>
      <c r="B53" s="5" t="s">
        <v>40</v>
      </c>
      <c r="C53" s="8" t="s">
        <v>106</v>
      </c>
      <c r="D53" s="8" t="s">
        <v>114</v>
      </c>
      <c r="E53" s="5" t="s">
        <v>37</v>
      </c>
      <c r="F53" s="5" t="s">
        <v>74</v>
      </c>
      <c r="G53" s="7">
        <v>45291</v>
      </c>
      <c r="H53" s="9">
        <v>0</v>
      </c>
      <c r="I53" s="9">
        <v>0</v>
      </c>
      <c r="J53" s="9">
        <f t="shared" si="3"/>
        <v>0</v>
      </c>
      <c r="K53" s="10">
        <f>1600000+803040+698880</f>
        <v>3101920</v>
      </c>
      <c r="L53" s="10">
        <f>SUM(N53:AG53)</f>
        <v>1386569.79</v>
      </c>
      <c r="M53" s="10">
        <f>K53-L53</f>
        <v>1715350.21</v>
      </c>
      <c r="N53" s="45">
        <v>37217.919999999998</v>
      </c>
      <c r="O53" s="45">
        <v>40494.550000000003</v>
      </c>
      <c r="P53" s="45">
        <v>41953.38</v>
      </c>
      <c r="Q53" s="45">
        <v>44346.22</v>
      </c>
      <c r="R53" s="45">
        <v>50293.58</v>
      </c>
      <c r="S53" s="115">
        <v>230133.28</v>
      </c>
      <c r="T53" s="27"/>
      <c r="U53" s="45">
        <v>389640.96000000002</v>
      </c>
      <c r="V53" s="27"/>
      <c r="W53" s="45">
        <v>552489.9</v>
      </c>
      <c r="X53" s="27"/>
      <c r="Y53" s="27"/>
      <c r="Z53" s="27"/>
      <c r="AA53" s="27"/>
      <c r="AB53" s="27"/>
      <c r="AC53" s="27"/>
      <c r="AD53" s="27"/>
      <c r="AE53" s="27"/>
      <c r="AF53" s="27"/>
      <c r="AG53" s="27"/>
    </row>
    <row r="54" spans="1:33" s="125" customFormat="1" ht="15" customHeight="1" x14ac:dyDescent="0.25">
      <c r="A54" s="121" t="s">
        <v>41</v>
      </c>
      <c r="B54" s="121" t="s">
        <v>40</v>
      </c>
      <c r="C54" s="123" t="s">
        <v>116</v>
      </c>
      <c r="D54" s="123" t="s">
        <v>117</v>
      </c>
      <c r="E54" s="121" t="s">
        <v>37</v>
      </c>
      <c r="F54" s="121" t="s">
        <v>74</v>
      </c>
      <c r="G54" s="122">
        <v>45291</v>
      </c>
      <c r="H54" s="120">
        <v>0</v>
      </c>
      <c r="I54" s="120">
        <v>0</v>
      </c>
      <c r="J54" s="120">
        <f t="shared" si="3"/>
        <v>0</v>
      </c>
      <c r="K54" s="120">
        <v>36928.980000000003</v>
      </c>
      <c r="L54" s="120">
        <f t="shared" si="1"/>
        <v>31216.860000000004</v>
      </c>
      <c r="M54" s="120">
        <f t="shared" si="2"/>
        <v>5712.119999999999</v>
      </c>
      <c r="N54" s="120">
        <v>1610.98</v>
      </c>
      <c r="O54" s="119">
        <v>2485.5500000000002</v>
      </c>
      <c r="P54" s="120"/>
      <c r="Q54" s="120">
        <v>2462.73</v>
      </c>
      <c r="R54" s="120">
        <v>4067.59</v>
      </c>
      <c r="S54" s="120">
        <v>5274.48</v>
      </c>
      <c r="T54" s="120">
        <v>5101.05</v>
      </c>
      <c r="U54" s="120">
        <v>2056.92</v>
      </c>
      <c r="V54" s="120">
        <v>2662.54</v>
      </c>
      <c r="W54" s="120">
        <v>2426.36</v>
      </c>
      <c r="X54" s="120">
        <v>1568.86</v>
      </c>
      <c r="Y54" s="120">
        <v>1499.8</v>
      </c>
      <c r="Z54" s="120"/>
      <c r="AA54" s="120"/>
      <c r="AB54" s="120"/>
      <c r="AC54" s="120"/>
      <c r="AD54" s="120"/>
      <c r="AE54" s="120"/>
      <c r="AF54" s="120"/>
      <c r="AG54" s="120"/>
    </row>
    <row r="55" spans="1:33" s="125" customFormat="1" ht="13.5" customHeight="1" x14ac:dyDescent="0.25">
      <c r="A55" s="121" t="s">
        <v>41</v>
      </c>
      <c r="B55" s="121" t="s">
        <v>40</v>
      </c>
      <c r="C55" s="123" t="s">
        <v>116</v>
      </c>
      <c r="D55" s="123" t="s">
        <v>117</v>
      </c>
      <c r="E55" s="121" t="s">
        <v>55</v>
      </c>
      <c r="F55" s="121" t="s">
        <v>74</v>
      </c>
      <c r="G55" s="122">
        <v>45291</v>
      </c>
      <c r="H55" s="120">
        <v>0</v>
      </c>
      <c r="I55" s="120">
        <v>0</v>
      </c>
      <c r="J55" s="120">
        <f t="shared" si="3"/>
        <v>0</v>
      </c>
      <c r="K55" s="120">
        <v>10000</v>
      </c>
      <c r="L55" s="120">
        <f t="shared" si="1"/>
        <v>5000</v>
      </c>
      <c r="M55" s="120">
        <f t="shared" si="2"/>
        <v>5000</v>
      </c>
      <c r="N55" s="120"/>
      <c r="O55" s="120"/>
      <c r="P55" s="120">
        <v>3174.59</v>
      </c>
      <c r="Q55" s="120"/>
      <c r="R55" s="120"/>
      <c r="S55" s="120"/>
      <c r="T55" s="120"/>
      <c r="U55" s="120">
        <v>1825.41</v>
      </c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</row>
    <row r="56" spans="1:33" s="125" customFormat="1" ht="15" customHeight="1" x14ac:dyDescent="0.25">
      <c r="A56" s="121" t="s">
        <v>41</v>
      </c>
      <c r="B56" s="121" t="s">
        <v>40</v>
      </c>
      <c r="C56" s="123" t="s">
        <v>116</v>
      </c>
      <c r="D56" s="123" t="s">
        <v>118</v>
      </c>
      <c r="E56" s="121" t="s">
        <v>37</v>
      </c>
      <c r="F56" s="121" t="s">
        <v>74</v>
      </c>
      <c r="G56" s="122">
        <v>45291</v>
      </c>
      <c r="H56" s="120">
        <v>0</v>
      </c>
      <c r="I56" s="120">
        <v>0</v>
      </c>
      <c r="J56" s="120">
        <f t="shared" si="3"/>
        <v>0</v>
      </c>
      <c r="K56" s="120">
        <v>3426.75</v>
      </c>
      <c r="L56" s="120">
        <f t="shared" si="1"/>
        <v>3153.2299999999996</v>
      </c>
      <c r="M56" s="120">
        <f t="shared" si="2"/>
        <v>273.52000000000044</v>
      </c>
      <c r="N56" s="124"/>
      <c r="O56" s="124"/>
      <c r="P56" s="124"/>
      <c r="Q56" s="120">
        <v>472.13</v>
      </c>
      <c r="R56" s="124"/>
      <c r="S56" s="124"/>
      <c r="T56" s="120">
        <v>974.72</v>
      </c>
      <c r="U56" s="120">
        <v>259.22000000000003</v>
      </c>
      <c r="V56" s="124">
        <f>533.05-V57</f>
        <v>426.74999999999994</v>
      </c>
      <c r="W56" s="124">
        <v>456.9</v>
      </c>
      <c r="X56" s="124">
        <v>274.14</v>
      </c>
      <c r="Y56" s="124">
        <v>289.37</v>
      </c>
      <c r="Z56" s="124"/>
      <c r="AA56" s="124"/>
      <c r="AB56" s="124"/>
      <c r="AC56" s="124"/>
      <c r="AD56" s="124"/>
      <c r="AE56" s="124"/>
      <c r="AF56" s="124"/>
      <c r="AG56" s="124"/>
    </row>
    <row r="57" spans="1:33" s="125" customFormat="1" ht="14.25" customHeight="1" x14ac:dyDescent="0.25">
      <c r="A57" s="121" t="s">
        <v>41</v>
      </c>
      <c r="B57" s="121" t="s">
        <v>40</v>
      </c>
      <c r="C57" s="123" t="s">
        <v>116</v>
      </c>
      <c r="D57" s="123" t="s">
        <v>118</v>
      </c>
      <c r="E57" s="121" t="s">
        <v>55</v>
      </c>
      <c r="F57" s="121" t="s">
        <v>74</v>
      </c>
      <c r="G57" s="122">
        <v>45291</v>
      </c>
      <c r="H57" s="120">
        <v>0</v>
      </c>
      <c r="I57" s="120">
        <v>0</v>
      </c>
      <c r="J57" s="120">
        <f t="shared" si="3"/>
        <v>0</v>
      </c>
      <c r="K57" s="120">
        <v>3426.75</v>
      </c>
      <c r="L57" s="120">
        <f t="shared" si="1"/>
        <v>3410.9</v>
      </c>
      <c r="M57" s="120">
        <f t="shared" si="2"/>
        <v>15.849999999999909</v>
      </c>
      <c r="N57" s="120">
        <v>289.37</v>
      </c>
      <c r="O57" s="120">
        <v>487.36</v>
      </c>
      <c r="P57" s="120">
        <v>624.42999999999995</v>
      </c>
      <c r="R57" s="120">
        <v>761.5</v>
      </c>
      <c r="S57" s="120">
        <v>670.12</v>
      </c>
      <c r="U57" s="124">
        <v>471.82</v>
      </c>
      <c r="V57" s="120">
        <v>106.3</v>
      </c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</row>
    <row r="58" spans="1:33" s="140" customFormat="1" ht="15" customHeight="1" x14ac:dyDescent="0.25">
      <c r="A58" s="121" t="s">
        <v>41</v>
      </c>
      <c r="B58" s="121" t="s">
        <v>40</v>
      </c>
      <c r="C58" s="123" t="s">
        <v>116</v>
      </c>
      <c r="D58" s="129" t="s">
        <v>115</v>
      </c>
      <c r="E58" s="121" t="s">
        <v>37</v>
      </c>
      <c r="F58" s="121" t="s">
        <v>74</v>
      </c>
      <c r="G58" s="122">
        <v>45291</v>
      </c>
      <c r="H58" s="120">
        <v>0</v>
      </c>
      <c r="I58" s="120">
        <v>0</v>
      </c>
      <c r="J58" s="120">
        <f t="shared" si="3"/>
        <v>0</v>
      </c>
      <c r="K58" s="124">
        <v>15040</v>
      </c>
      <c r="L58" s="119">
        <f t="shared" si="1"/>
        <v>13412</v>
      </c>
      <c r="M58" s="120">
        <f t="shared" si="2"/>
        <v>1628</v>
      </c>
      <c r="N58" s="120">
        <v>1002</v>
      </c>
      <c r="O58" s="120">
        <v>862</v>
      </c>
      <c r="P58" s="120"/>
      <c r="Q58" s="120">
        <v>1900</v>
      </c>
      <c r="R58" s="120">
        <v>2123</v>
      </c>
      <c r="S58" s="120">
        <v>801</v>
      </c>
      <c r="T58" s="120">
        <v>1326</v>
      </c>
      <c r="U58" s="120">
        <v>1568</v>
      </c>
      <c r="V58" s="120">
        <v>1259</v>
      </c>
      <c r="W58" s="120">
        <v>847</v>
      </c>
      <c r="X58" s="120">
        <v>765</v>
      </c>
      <c r="Y58" s="120">
        <v>959</v>
      </c>
      <c r="Z58" s="120"/>
      <c r="AA58" s="120"/>
      <c r="AB58" s="120"/>
      <c r="AC58" s="120"/>
      <c r="AD58" s="120"/>
      <c r="AE58" s="120"/>
      <c r="AF58" s="120"/>
      <c r="AG58" s="120"/>
    </row>
    <row r="59" spans="1:33" s="140" customFormat="1" ht="15" customHeight="1" x14ac:dyDescent="0.25">
      <c r="A59" s="121" t="s">
        <v>41</v>
      </c>
      <c r="B59" s="121" t="s">
        <v>40</v>
      </c>
      <c r="C59" s="123" t="s">
        <v>116</v>
      </c>
      <c r="D59" s="129" t="s">
        <v>115</v>
      </c>
      <c r="E59" s="121" t="s">
        <v>34</v>
      </c>
      <c r="F59" s="121" t="s">
        <v>74</v>
      </c>
      <c r="G59" s="122">
        <v>45291</v>
      </c>
      <c r="H59" s="120">
        <v>0</v>
      </c>
      <c r="I59" s="120">
        <v>0</v>
      </c>
      <c r="J59" s="120">
        <f t="shared" si="3"/>
        <v>0</v>
      </c>
      <c r="K59" s="119">
        <v>5000</v>
      </c>
      <c r="L59" s="119">
        <f t="shared" si="1"/>
        <v>2877</v>
      </c>
      <c r="M59" s="120">
        <f t="shared" si="2"/>
        <v>2123</v>
      </c>
      <c r="N59" s="119"/>
      <c r="O59" s="119"/>
      <c r="P59" s="120">
        <v>1583</v>
      </c>
      <c r="Q59" s="119"/>
      <c r="R59" s="119"/>
      <c r="S59" s="119"/>
      <c r="T59" s="119"/>
      <c r="U59" s="119"/>
      <c r="V59" s="119">
        <f>2553-V58</f>
        <v>1294</v>
      </c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</row>
    <row r="60" spans="1:33" s="189" customFormat="1" ht="15" customHeight="1" x14ac:dyDescent="0.25">
      <c r="A60" s="47" t="s">
        <v>39</v>
      </c>
      <c r="B60" s="47" t="s">
        <v>51</v>
      </c>
      <c r="C60" s="47" t="s">
        <v>119</v>
      </c>
      <c r="D60" s="50" t="s">
        <v>120</v>
      </c>
      <c r="E60" s="190" t="s">
        <v>34</v>
      </c>
      <c r="F60" s="47" t="s">
        <v>56</v>
      </c>
      <c r="G60" s="51">
        <v>45291</v>
      </c>
      <c r="H60" s="44">
        <v>0</v>
      </c>
      <c r="I60" s="44">
        <v>0</v>
      </c>
      <c r="J60" s="44">
        <f t="shared" si="3"/>
        <v>0</v>
      </c>
      <c r="K60" s="45">
        <v>4992</v>
      </c>
      <c r="L60" s="45">
        <f t="shared" si="1"/>
        <v>4992</v>
      </c>
      <c r="M60" s="44">
        <f t="shared" si="2"/>
        <v>0</v>
      </c>
      <c r="N60" s="44">
        <v>416</v>
      </c>
      <c r="O60" s="44">
        <v>416</v>
      </c>
      <c r="P60" s="44">
        <v>416</v>
      </c>
      <c r="Q60" s="44">
        <v>832</v>
      </c>
      <c r="R60" s="44">
        <v>416</v>
      </c>
      <c r="S60" s="44">
        <v>416</v>
      </c>
      <c r="T60" s="44">
        <v>416</v>
      </c>
      <c r="U60" s="44">
        <v>416</v>
      </c>
      <c r="V60" s="44">
        <v>416</v>
      </c>
      <c r="W60" s="44">
        <v>832</v>
      </c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spans="1:33" s="1" customFormat="1" ht="15" customHeight="1" x14ac:dyDescent="0.25">
      <c r="A61" s="41" t="s">
        <v>39</v>
      </c>
      <c r="B61" s="41" t="s">
        <v>51</v>
      </c>
      <c r="C61" s="43" t="s">
        <v>122</v>
      </c>
      <c r="D61" s="43" t="s">
        <v>121</v>
      </c>
      <c r="E61" s="41" t="s">
        <v>34</v>
      </c>
      <c r="F61" s="41" t="s">
        <v>56</v>
      </c>
      <c r="G61" s="42">
        <v>44958</v>
      </c>
      <c r="H61" s="44">
        <v>0</v>
      </c>
      <c r="I61" s="44">
        <v>0</v>
      </c>
      <c r="J61" s="44">
        <f t="shared" si="3"/>
        <v>0</v>
      </c>
      <c r="K61" s="44">
        <v>1250</v>
      </c>
      <c r="L61" s="45">
        <f t="shared" si="1"/>
        <v>1250</v>
      </c>
      <c r="M61" s="44">
        <f t="shared" si="2"/>
        <v>0</v>
      </c>
      <c r="N61" s="44">
        <v>1250</v>
      </c>
      <c r="O61" s="4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s="1" customFormat="1" ht="28.5" customHeight="1" x14ac:dyDescent="0.25">
      <c r="A62" s="41" t="s">
        <v>40</v>
      </c>
      <c r="B62" s="41" t="s">
        <v>40</v>
      </c>
      <c r="C62" s="43" t="s">
        <v>65</v>
      </c>
      <c r="D62" s="43" t="s">
        <v>66</v>
      </c>
      <c r="E62" s="41" t="s">
        <v>67</v>
      </c>
      <c r="F62" s="41" t="s">
        <v>56</v>
      </c>
      <c r="G62" s="42">
        <v>44957</v>
      </c>
      <c r="H62" s="44">
        <v>0</v>
      </c>
      <c r="I62" s="44">
        <f>H62*1.18</f>
        <v>0</v>
      </c>
      <c r="J62" s="44">
        <f t="shared" si="3"/>
        <v>0</v>
      </c>
      <c r="K62" s="44">
        <v>48578</v>
      </c>
      <c r="L62" s="44">
        <f t="shared" si="1"/>
        <v>48578</v>
      </c>
      <c r="M62" s="44">
        <f t="shared" si="2"/>
        <v>0</v>
      </c>
      <c r="N62" s="45">
        <v>48578</v>
      </c>
      <c r="O62" s="6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</row>
    <row r="63" spans="1:33" s="142" customFormat="1" ht="15" customHeight="1" x14ac:dyDescent="0.25">
      <c r="A63" s="41" t="s">
        <v>39</v>
      </c>
      <c r="B63" s="41" t="s">
        <v>51</v>
      </c>
      <c r="C63" s="43" t="s">
        <v>123</v>
      </c>
      <c r="D63" s="43" t="s">
        <v>124</v>
      </c>
      <c r="E63" s="41" t="s">
        <v>37</v>
      </c>
      <c r="F63" s="41" t="s">
        <v>56</v>
      </c>
      <c r="G63" s="42">
        <v>44963</v>
      </c>
      <c r="H63" s="44">
        <v>0</v>
      </c>
      <c r="I63" s="44">
        <v>0</v>
      </c>
      <c r="J63" s="44">
        <f t="shared" si="3"/>
        <v>0</v>
      </c>
      <c r="K63" s="44">
        <v>160</v>
      </c>
      <c r="L63" s="44">
        <f t="shared" si="1"/>
        <v>160</v>
      </c>
      <c r="M63" s="44">
        <f t="shared" si="2"/>
        <v>0</v>
      </c>
      <c r="N63" s="44">
        <v>160</v>
      </c>
      <c r="O63" s="4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s="125" customFormat="1" ht="15" customHeight="1" x14ac:dyDescent="0.25">
      <c r="A64" s="121" t="s">
        <v>39</v>
      </c>
      <c r="B64" s="121" t="s">
        <v>51</v>
      </c>
      <c r="C64" s="203" t="s">
        <v>125</v>
      </c>
      <c r="D64" s="129" t="s">
        <v>126</v>
      </c>
      <c r="E64" s="203" t="s">
        <v>34</v>
      </c>
      <c r="F64" s="203" t="s">
        <v>56</v>
      </c>
      <c r="G64" s="122">
        <v>45285</v>
      </c>
      <c r="H64" s="120">
        <v>0</v>
      </c>
      <c r="I64" s="120">
        <v>0</v>
      </c>
      <c r="J64" s="120">
        <f t="shared" si="3"/>
        <v>0</v>
      </c>
      <c r="K64" s="119">
        <v>410</v>
      </c>
      <c r="L64" s="119">
        <f t="shared" si="1"/>
        <v>410</v>
      </c>
      <c r="M64" s="119">
        <f t="shared" si="2"/>
        <v>0</v>
      </c>
      <c r="N64" s="120">
        <v>60</v>
      </c>
      <c r="O64" s="120">
        <v>135</v>
      </c>
      <c r="P64" s="120">
        <v>215</v>
      </c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</row>
    <row r="65" spans="1:33" s="1" customFormat="1" ht="15" customHeight="1" x14ac:dyDescent="0.25">
      <c r="A65" s="41" t="s">
        <v>39</v>
      </c>
      <c r="B65" s="41" t="s">
        <v>51</v>
      </c>
      <c r="C65" s="43" t="s">
        <v>127</v>
      </c>
      <c r="D65" s="43" t="s">
        <v>128</v>
      </c>
      <c r="E65" s="47" t="s">
        <v>34</v>
      </c>
      <c r="F65" s="41" t="s">
        <v>74</v>
      </c>
      <c r="G65" s="42">
        <v>44944</v>
      </c>
      <c r="H65" s="44">
        <v>0</v>
      </c>
      <c r="I65" s="44">
        <v>0</v>
      </c>
      <c r="J65" s="44">
        <f t="shared" si="3"/>
        <v>0</v>
      </c>
      <c r="K65" s="44">
        <v>756</v>
      </c>
      <c r="L65" s="44">
        <f t="shared" si="1"/>
        <v>756</v>
      </c>
      <c r="M65" s="44">
        <f t="shared" si="2"/>
        <v>0</v>
      </c>
      <c r="N65" s="44">
        <v>756</v>
      </c>
      <c r="O65" s="4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s="1" customFormat="1" ht="15" customHeight="1" x14ac:dyDescent="0.25">
      <c r="A66" s="41" t="s">
        <v>39</v>
      </c>
      <c r="B66" s="41" t="s">
        <v>51</v>
      </c>
      <c r="C66" s="43" t="s">
        <v>127</v>
      </c>
      <c r="D66" s="43" t="s">
        <v>129</v>
      </c>
      <c r="E66" s="47" t="s">
        <v>34</v>
      </c>
      <c r="F66" s="41" t="s">
        <v>74</v>
      </c>
      <c r="G66" s="42">
        <v>44944</v>
      </c>
      <c r="H66" s="44">
        <v>0</v>
      </c>
      <c r="I66" s="44">
        <v>0</v>
      </c>
      <c r="J66" s="44">
        <f t="shared" si="3"/>
        <v>0</v>
      </c>
      <c r="K66" s="44">
        <v>57.6</v>
      </c>
      <c r="L66" s="44">
        <f t="shared" si="1"/>
        <v>57.6</v>
      </c>
      <c r="M66" s="44">
        <f t="shared" si="2"/>
        <v>0</v>
      </c>
      <c r="N66" s="44">
        <v>57.6</v>
      </c>
      <c r="O66" s="4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s="1" customFormat="1" ht="14.25" customHeight="1" x14ac:dyDescent="0.25">
      <c r="A67" s="41" t="s">
        <v>41</v>
      </c>
      <c r="B67" s="41" t="s">
        <v>40</v>
      </c>
      <c r="C67" s="43" t="s">
        <v>132</v>
      </c>
      <c r="D67" s="43" t="s">
        <v>133</v>
      </c>
      <c r="E67" s="41" t="s">
        <v>37</v>
      </c>
      <c r="F67" s="41" t="s">
        <v>74</v>
      </c>
      <c r="G67" s="42">
        <v>44957</v>
      </c>
      <c r="H67" s="44">
        <v>0</v>
      </c>
      <c r="I67" s="44">
        <v>0</v>
      </c>
      <c r="J67" s="44">
        <f t="shared" ref="J67:J98" si="4">IF(A67="ტენდერი",IF(E67="საკუთარი",0,IF(E67="cib",0,IF(E67="usaid",0,IF(E67="FMD",0,I67-K67)))),0)</f>
        <v>0</v>
      </c>
      <c r="K67" s="44">
        <v>1007.96</v>
      </c>
      <c r="L67" s="44">
        <f t="shared" si="1"/>
        <v>1007.96</v>
      </c>
      <c r="M67" s="44">
        <f t="shared" si="2"/>
        <v>0</v>
      </c>
      <c r="N67" s="44">
        <v>1007.96</v>
      </c>
      <c r="O67" s="4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s="142" customFormat="1" ht="15" customHeight="1" x14ac:dyDescent="0.25">
      <c r="A68" s="47" t="s">
        <v>41</v>
      </c>
      <c r="B68" s="47" t="s">
        <v>40</v>
      </c>
      <c r="C68" s="47" t="s">
        <v>132</v>
      </c>
      <c r="D68" s="50" t="s">
        <v>133</v>
      </c>
      <c r="E68" s="47" t="s">
        <v>37</v>
      </c>
      <c r="F68" s="47" t="s">
        <v>74</v>
      </c>
      <c r="G68" s="51">
        <v>44957</v>
      </c>
      <c r="H68" s="44">
        <v>0</v>
      </c>
      <c r="I68" s="44">
        <v>0</v>
      </c>
      <c r="J68" s="44">
        <f t="shared" si="4"/>
        <v>0</v>
      </c>
      <c r="K68" s="45">
        <v>25200</v>
      </c>
      <c r="L68" s="44">
        <f>SUM(N68:AG68)</f>
        <v>25200</v>
      </c>
      <c r="M68" s="44">
        <f t="shared" si="2"/>
        <v>0</v>
      </c>
      <c r="N68" s="44">
        <v>25200</v>
      </c>
      <c r="O68" s="2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s="189" customFormat="1" ht="15" customHeight="1" x14ac:dyDescent="0.25">
      <c r="A69" s="47" t="s">
        <v>40</v>
      </c>
      <c r="B69" s="47" t="s">
        <v>40</v>
      </c>
      <c r="C69" s="43" t="s">
        <v>138</v>
      </c>
      <c r="D69" s="43" t="s">
        <v>139</v>
      </c>
      <c r="E69" s="41" t="s">
        <v>55</v>
      </c>
      <c r="F69" s="41" t="s">
        <v>56</v>
      </c>
      <c r="G69" s="51">
        <v>45291</v>
      </c>
      <c r="H69" s="44">
        <v>100000</v>
      </c>
      <c r="I69" s="44">
        <v>100000</v>
      </c>
      <c r="J69" s="44">
        <f t="shared" si="4"/>
        <v>0</v>
      </c>
      <c r="K69" s="44">
        <v>100000</v>
      </c>
      <c r="L69" s="44">
        <f t="shared" si="1"/>
        <v>97720.939999999988</v>
      </c>
      <c r="M69" s="44">
        <f t="shared" si="2"/>
        <v>2279.0600000000122</v>
      </c>
      <c r="N69" s="45">
        <v>11911</v>
      </c>
      <c r="O69" s="45">
        <v>17782.990000000002</v>
      </c>
      <c r="P69" s="45">
        <v>18802.59</v>
      </c>
      <c r="Q69" s="45">
        <v>23505.62</v>
      </c>
      <c r="R69" s="45">
        <v>16273.62</v>
      </c>
      <c r="S69" s="45">
        <v>9445.1200000000008</v>
      </c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</row>
    <row r="70" spans="1:33" s="142" customFormat="1" ht="28.5" customHeight="1" x14ac:dyDescent="0.25">
      <c r="A70" s="41" t="s">
        <v>39</v>
      </c>
      <c r="B70" s="41" t="s">
        <v>51</v>
      </c>
      <c r="C70" s="43" t="s">
        <v>140</v>
      </c>
      <c r="D70" s="43" t="s">
        <v>593</v>
      </c>
      <c r="E70" s="41" t="s">
        <v>34</v>
      </c>
      <c r="F70" s="41" t="s">
        <v>56</v>
      </c>
      <c r="G70" s="51">
        <v>44953</v>
      </c>
      <c r="H70" s="44">
        <v>0</v>
      </c>
      <c r="I70" s="44">
        <v>0</v>
      </c>
      <c r="J70" s="44">
        <f t="shared" si="4"/>
        <v>0</v>
      </c>
      <c r="K70" s="44">
        <v>140</v>
      </c>
      <c r="L70" s="44">
        <f t="shared" si="1"/>
        <v>140</v>
      </c>
      <c r="M70" s="44">
        <f t="shared" si="2"/>
        <v>0</v>
      </c>
      <c r="N70" s="44">
        <v>140</v>
      </c>
      <c r="O70" s="4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s="142" customFormat="1" ht="15" customHeight="1" x14ac:dyDescent="0.25">
      <c r="A71" s="41" t="s">
        <v>39</v>
      </c>
      <c r="B71" s="41" t="s">
        <v>51</v>
      </c>
      <c r="C71" s="43" t="s">
        <v>145</v>
      </c>
      <c r="D71" s="43" t="s">
        <v>148</v>
      </c>
      <c r="E71" s="41" t="s">
        <v>34</v>
      </c>
      <c r="F71" s="41" t="s">
        <v>74</v>
      </c>
      <c r="G71" s="51">
        <v>45285</v>
      </c>
      <c r="H71" s="44">
        <v>0</v>
      </c>
      <c r="I71" s="44">
        <v>0</v>
      </c>
      <c r="J71" s="44">
        <f t="shared" si="4"/>
        <v>0</v>
      </c>
      <c r="K71" s="44">
        <v>409</v>
      </c>
      <c r="L71" s="44">
        <f t="shared" si="1"/>
        <v>409</v>
      </c>
      <c r="M71" s="44">
        <f t="shared" si="2"/>
        <v>0</v>
      </c>
      <c r="N71" s="44">
        <v>39</v>
      </c>
      <c r="O71" s="44">
        <v>42</v>
      </c>
      <c r="P71" s="44">
        <v>86</v>
      </c>
      <c r="Q71" s="44">
        <v>47</v>
      </c>
      <c r="R71" s="71">
        <v>195</v>
      </c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s="1" customFormat="1" ht="15" customHeight="1" x14ac:dyDescent="0.25">
      <c r="A72" s="41" t="s">
        <v>39</v>
      </c>
      <c r="B72" s="41" t="s">
        <v>51</v>
      </c>
      <c r="C72" s="43" t="s">
        <v>146</v>
      </c>
      <c r="D72" s="43" t="s">
        <v>147</v>
      </c>
      <c r="E72" s="41" t="s">
        <v>34</v>
      </c>
      <c r="F72" s="47" t="s">
        <v>74</v>
      </c>
      <c r="G72" s="51">
        <v>44953</v>
      </c>
      <c r="H72" s="44">
        <v>0</v>
      </c>
      <c r="I72" s="44">
        <v>0</v>
      </c>
      <c r="J72" s="44">
        <f t="shared" si="4"/>
        <v>0</v>
      </c>
      <c r="K72" s="44">
        <v>172</v>
      </c>
      <c r="L72" s="44">
        <f t="shared" si="1"/>
        <v>172</v>
      </c>
      <c r="M72" s="44">
        <f t="shared" si="2"/>
        <v>0</v>
      </c>
      <c r="N72" s="44">
        <v>172</v>
      </c>
      <c r="O72" s="40"/>
      <c r="P72" s="10"/>
      <c r="Q72" s="10"/>
      <c r="R72" s="10"/>
      <c r="S72" s="10"/>
      <c r="T72" s="10"/>
      <c r="U72" s="53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s="142" customFormat="1" ht="15" customHeight="1" x14ac:dyDescent="0.25">
      <c r="A73" s="47" t="s">
        <v>40</v>
      </c>
      <c r="B73" s="47" t="s">
        <v>40</v>
      </c>
      <c r="C73" s="47" t="s">
        <v>143</v>
      </c>
      <c r="D73" s="50" t="s">
        <v>144</v>
      </c>
      <c r="E73" s="47" t="s">
        <v>37</v>
      </c>
      <c r="F73" s="47" t="s">
        <v>56</v>
      </c>
      <c r="G73" s="51">
        <v>45291</v>
      </c>
      <c r="H73" s="44">
        <v>370500</v>
      </c>
      <c r="I73" s="44">
        <v>370500</v>
      </c>
      <c r="J73" s="44">
        <f t="shared" si="4"/>
        <v>0</v>
      </c>
      <c r="K73" s="45">
        <v>370500</v>
      </c>
      <c r="L73" s="45">
        <f t="shared" si="1"/>
        <v>370304.22</v>
      </c>
      <c r="M73" s="45">
        <f t="shared" si="2"/>
        <v>195.78000000002794</v>
      </c>
      <c r="N73" s="44">
        <v>44638.879999999997</v>
      </c>
      <c r="O73" s="44">
        <v>79541.850000000006</v>
      </c>
      <c r="P73" s="44">
        <v>61069.27</v>
      </c>
      <c r="Q73" s="44">
        <v>40108.17</v>
      </c>
      <c r="R73" s="44">
        <v>39750.33</v>
      </c>
      <c r="S73" s="44">
        <v>80969.47</v>
      </c>
      <c r="T73" s="44">
        <v>24226.25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s="1" customFormat="1" ht="15" customHeight="1" x14ac:dyDescent="0.25">
      <c r="A74" s="47" t="s">
        <v>40</v>
      </c>
      <c r="B74" s="47" t="s">
        <v>40</v>
      </c>
      <c r="C74" s="47" t="s">
        <v>143</v>
      </c>
      <c r="D74" s="50" t="s">
        <v>144</v>
      </c>
      <c r="E74" s="47" t="s">
        <v>55</v>
      </c>
      <c r="F74" s="47" t="s">
        <v>56</v>
      </c>
      <c r="G74" s="51">
        <v>45291</v>
      </c>
      <c r="H74" s="44">
        <v>19500</v>
      </c>
      <c r="I74" s="44">
        <v>19500</v>
      </c>
      <c r="J74" s="44">
        <f t="shared" si="4"/>
        <v>0</v>
      </c>
      <c r="K74" s="45">
        <v>19500</v>
      </c>
      <c r="L74" s="45">
        <f t="shared" si="1"/>
        <v>19500</v>
      </c>
      <c r="M74" s="45">
        <f t="shared" si="2"/>
        <v>0</v>
      </c>
      <c r="N74" s="44"/>
      <c r="O74" s="44"/>
      <c r="P74" s="44">
        <v>8258.64</v>
      </c>
      <c r="Q74" s="44"/>
      <c r="R74" s="44">
        <v>11241.36</v>
      </c>
      <c r="S74" s="44"/>
      <c r="T74" s="44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s="1" customFormat="1" ht="15" customHeight="1" x14ac:dyDescent="0.25">
      <c r="A75" s="41" t="s">
        <v>39</v>
      </c>
      <c r="B75" s="41" t="s">
        <v>51</v>
      </c>
      <c r="C75" s="47" t="s">
        <v>149</v>
      </c>
      <c r="D75" s="50" t="s">
        <v>150</v>
      </c>
      <c r="E75" s="47" t="s">
        <v>34</v>
      </c>
      <c r="F75" s="47" t="s">
        <v>74</v>
      </c>
      <c r="G75" s="51">
        <v>44953</v>
      </c>
      <c r="H75" s="44">
        <v>0</v>
      </c>
      <c r="I75" s="44">
        <v>0</v>
      </c>
      <c r="J75" s="44">
        <f t="shared" si="4"/>
        <v>0</v>
      </c>
      <c r="K75" s="45">
        <v>39</v>
      </c>
      <c r="L75" s="45">
        <f t="shared" si="1"/>
        <v>39</v>
      </c>
      <c r="M75" s="45">
        <f t="shared" si="2"/>
        <v>0</v>
      </c>
      <c r="N75" s="44">
        <v>39</v>
      </c>
      <c r="O75" s="4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1:33" s="1" customFormat="1" ht="15" customHeight="1" x14ac:dyDescent="0.25">
      <c r="A76" s="41" t="s">
        <v>39</v>
      </c>
      <c r="B76" s="41" t="s">
        <v>51</v>
      </c>
      <c r="C76" s="43" t="s">
        <v>127</v>
      </c>
      <c r="D76" s="43" t="s">
        <v>151</v>
      </c>
      <c r="E76" s="47" t="s">
        <v>55</v>
      </c>
      <c r="F76" s="41" t="s">
        <v>74</v>
      </c>
      <c r="G76" s="51">
        <v>44953</v>
      </c>
      <c r="H76" s="44">
        <v>0</v>
      </c>
      <c r="I76" s="44">
        <v>0</v>
      </c>
      <c r="J76" s="44">
        <f t="shared" si="4"/>
        <v>0</v>
      </c>
      <c r="K76" s="44">
        <v>56.75</v>
      </c>
      <c r="L76" s="45">
        <f t="shared" si="1"/>
        <v>56.7</v>
      </c>
      <c r="M76" s="44">
        <f t="shared" si="2"/>
        <v>4.9999999999997158E-2</v>
      </c>
      <c r="N76" s="44">
        <v>56.7</v>
      </c>
      <c r="O76" s="4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3" s="125" customFormat="1" ht="45" customHeight="1" x14ac:dyDescent="0.25">
      <c r="A77" s="121" t="s">
        <v>39</v>
      </c>
      <c r="B77" s="129" t="s">
        <v>45</v>
      </c>
      <c r="C77" s="129" t="s">
        <v>152</v>
      </c>
      <c r="D77" s="129" t="s">
        <v>153</v>
      </c>
      <c r="E77" s="203" t="s">
        <v>34</v>
      </c>
      <c r="F77" s="203" t="s">
        <v>56</v>
      </c>
      <c r="G77" s="202">
        <v>45285</v>
      </c>
      <c r="H77" s="120">
        <v>0</v>
      </c>
      <c r="I77" s="120">
        <v>0</v>
      </c>
      <c r="J77" s="120">
        <f t="shared" si="4"/>
        <v>0</v>
      </c>
      <c r="K77" s="119">
        <v>750</v>
      </c>
      <c r="L77" s="119">
        <f t="shared" si="1"/>
        <v>695</v>
      </c>
      <c r="M77" s="119">
        <f t="shared" si="2"/>
        <v>55</v>
      </c>
      <c r="N77" s="120">
        <v>100</v>
      </c>
      <c r="O77" s="120">
        <v>35</v>
      </c>
      <c r="P77" s="120">
        <v>360</v>
      </c>
      <c r="Q77" s="120">
        <v>200</v>
      </c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</row>
    <row r="78" spans="1:33" s="142" customFormat="1" ht="15" customHeight="1" x14ac:dyDescent="0.25">
      <c r="A78" s="41" t="s">
        <v>39</v>
      </c>
      <c r="B78" s="47" t="s">
        <v>43</v>
      </c>
      <c r="C78" s="50" t="s">
        <v>154</v>
      </c>
      <c r="D78" s="50" t="s">
        <v>156</v>
      </c>
      <c r="E78" s="47" t="s">
        <v>55</v>
      </c>
      <c r="F78" s="47" t="s">
        <v>74</v>
      </c>
      <c r="G78" s="51">
        <v>45291</v>
      </c>
      <c r="H78" s="44">
        <v>0</v>
      </c>
      <c r="I78" s="44">
        <v>0</v>
      </c>
      <c r="J78" s="44">
        <f t="shared" si="4"/>
        <v>0</v>
      </c>
      <c r="K78" s="45">
        <v>1000</v>
      </c>
      <c r="L78" s="45">
        <f t="shared" ref="L78:L146" si="5">SUM(N78:AG78)</f>
        <v>982.75</v>
      </c>
      <c r="M78" s="45">
        <f t="shared" ref="M78:M146" si="6">K78-L78</f>
        <v>17.25</v>
      </c>
      <c r="N78" s="44">
        <v>367.8</v>
      </c>
      <c r="O78" s="44">
        <v>471.75</v>
      </c>
      <c r="P78" s="44">
        <v>143.19999999999999</v>
      </c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 s="140" customFormat="1" ht="30" customHeight="1" x14ac:dyDescent="0.25">
      <c r="A79" s="121" t="s">
        <v>39</v>
      </c>
      <c r="B79" s="203" t="s">
        <v>43</v>
      </c>
      <c r="C79" s="129" t="s">
        <v>154</v>
      </c>
      <c r="D79" s="129" t="s">
        <v>47</v>
      </c>
      <c r="E79" s="203" t="s">
        <v>55</v>
      </c>
      <c r="F79" s="121" t="s">
        <v>74</v>
      </c>
      <c r="G79" s="202">
        <v>45291</v>
      </c>
      <c r="H79" s="120">
        <v>0</v>
      </c>
      <c r="I79" s="120">
        <v>0</v>
      </c>
      <c r="J79" s="120">
        <f t="shared" si="4"/>
        <v>0</v>
      </c>
      <c r="K79" s="119">
        <v>1000</v>
      </c>
      <c r="L79" s="119">
        <f t="shared" si="5"/>
        <v>969.59999999999991</v>
      </c>
      <c r="M79" s="119">
        <f t="shared" si="6"/>
        <v>30.400000000000091</v>
      </c>
      <c r="N79" s="120">
        <v>408</v>
      </c>
      <c r="O79" s="120">
        <v>408</v>
      </c>
      <c r="P79" s="120">
        <v>141.30000000000001</v>
      </c>
      <c r="Q79" s="120">
        <v>12.3</v>
      </c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</row>
    <row r="80" spans="1:33" s="142" customFormat="1" ht="15" customHeight="1" x14ac:dyDescent="0.25">
      <c r="A80" s="47" t="s">
        <v>40</v>
      </c>
      <c r="B80" s="47" t="s">
        <v>40</v>
      </c>
      <c r="C80" s="47" t="s">
        <v>88</v>
      </c>
      <c r="D80" s="50" t="s">
        <v>89</v>
      </c>
      <c r="E80" s="47" t="s">
        <v>55</v>
      </c>
      <c r="F80" s="47" t="s">
        <v>74</v>
      </c>
      <c r="G80" s="51">
        <v>45015</v>
      </c>
      <c r="H80" s="44">
        <v>0</v>
      </c>
      <c r="I80" s="44">
        <v>0</v>
      </c>
      <c r="J80" s="44">
        <f t="shared" si="4"/>
        <v>0</v>
      </c>
      <c r="K80" s="45">
        <v>0</v>
      </c>
      <c r="L80" s="45">
        <f t="shared" si="5"/>
        <v>0</v>
      </c>
      <c r="M80" s="45">
        <f t="shared" si="6"/>
        <v>0</v>
      </c>
      <c r="N80" s="67"/>
      <c r="O80" s="6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</row>
    <row r="81" spans="1:38" s="1" customFormat="1" ht="15" customHeight="1" x14ac:dyDescent="0.25">
      <c r="A81" s="47" t="s">
        <v>40</v>
      </c>
      <c r="B81" s="47" t="s">
        <v>40</v>
      </c>
      <c r="C81" s="47" t="s">
        <v>88</v>
      </c>
      <c r="D81" s="50" t="s">
        <v>89</v>
      </c>
      <c r="E81" s="47" t="s">
        <v>34</v>
      </c>
      <c r="F81" s="47" t="s">
        <v>74</v>
      </c>
      <c r="G81" s="51">
        <v>45015</v>
      </c>
      <c r="H81" s="44">
        <v>0</v>
      </c>
      <c r="I81" s="44">
        <v>0</v>
      </c>
      <c r="J81" s="44">
        <f t="shared" si="4"/>
        <v>0</v>
      </c>
      <c r="K81" s="45">
        <v>0</v>
      </c>
      <c r="L81" s="45">
        <f t="shared" si="5"/>
        <v>0</v>
      </c>
      <c r="M81" s="45">
        <f t="shared" si="6"/>
        <v>0</v>
      </c>
      <c r="N81" s="67"/>
      <c r="O81" s="6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</row>
    <row r="82" spans="1:38" s="142" customFormat="1" ht="15" customHeight="1" x14ac:dyDescent="0.25">
      <c r="A82" s="30" t="s">
        <v>41</v>
      </c>
      <c r="B82" s="30" t="s">
        <v>40</v>
      </c>
      <c r="C82" s="30" t="s">
        <v>134</v>
      </c>
      <c r="D82" s="32" t="s">
        <v>135</v>
      </c>
      <c r="E82" s="30" t="s">
        <v>37</v>
      </c>
      <c r="F82" s="30" t="s">
        <v>74</v>
      </c>
      <c r="G82" s="113">
        <v>45158</v>
      </c>
      <c r="H82" s="9">
        <v>0</v>
      </c>
      <c r="I82" s="9">
        <v>0</v>
      </c>
      <c r="J82" s="9">
        <f t="shared" si="4"/>
        <v>0</v>
      </c>
      <c r="K82" s="27">
        <v>0</v>
      </c>
      <c r="L82" s="27">
        <f t="shared" si="5"/>
        <v>0</v>
      </c>
      <c r="M82" s="27">
        <f t="shared" si="6"/>
        <v>0</v>
      </c>
      <c r="N82" s="67"/>
      <c r="O82" s="6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</row>
    <row r="83" spans="1:38" s="142" customFormat="1" ht="60" customHeight="1" x14ac:dyDescent="0.25">
      <c r="A83" s="41" t="s">
        <v>39</v>
      </c>
      <c r="B83" s="47" t="s">
        <v>43</v>
      </c>
      <c r="C83" s="50" t="s">
        <v>154</v>
      </c>
      <c r="D83" s="50" t="s">
        <v>155</v>
      </c>
      <c r="E83" s="47" t="s">
        <v>34</v>
      </c>
      <c r="F83" s="41" t="s">
        <v>74</v>
      </c>
      <c r="G83" s="51">
        <v>45291</v>
      </c>
      <c r="H83" s="44">
        <v>0</v>
      </c>
      <c r="I83" s="44">
        <v>0</v>
      </c>
      <c r="J83" s="44">
        <f t="shared" si="4"/>
        <v>0</v>
      </c>
      <c r="K83" s="45">
        <v>500</v>
      </c>
      <c r="L83" s="45">
        <f t="shared" si="5"/>
        <v>499.95</v>
      </c>
      <c r="M83" s="45">
        <f t="shared" si="6"/>
        <v>5.0000000000011369E-2</v>
      </c>
      <c r="N83" s="44">
        <v>180.4</v>
      </c>
      <c r="O83" s="44">
        <v>126.8</v>
      </c>
      <c r="P83" s="44">
        <v>61.05</v>
      </c>
      <c r="Q83" s="44">
        <v>64.150000000000006</v>
      </c>
      <c r="R83" s="44">
        <v>67.55</v>
      </c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8" s="142" customFormat="1" ht="15" customHeight="1" x14ac:dyDescent="0.25">
      <c r="A84" s="41" t="s">
        <v>41</v>
      </c>
      <c r="B84" s="41" t="s">
        <v>40</v>
      </c>
      <c r="C84" s="43" t="s">
        <v>136</v>
      </c>
      <c r="D84" s="43" t="s">
        <v>135</v>
      </c>
      <c r="E84" s="41" t="s">
        <v>35</v>
      </c>
      <c r="F84" s="41" t="s">
        <v>74</v>
      </c>
      <c r="G84" s="42">
        <v>45127</v>
      </c>
      <c r="H84" s="44">
        <v>0</v>
      </c>
      <c r="I84" s="44">
        <v>0</v>
      </c>
      <c r="J84" s="44">
        <f t="shared" si="4"/>
        <v>0</v>
      </c>
      <c r="K84" s="44">
        <v>0</v>
      </c>
      <c r="L84" s="44">
        <f t="shared" si="5"/>
        <v>0</v>
      </c>
      <c r="M84" s="44">
        <f t="shared" si="6"/>
        <v>0</v>
      </c>
      <c r="N84" s="67"/>
      <c r="O84" s="6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</row>
    <row r="85" spans="1:38" s="142" customFormat="1" ht="15" customHeight="1" x14ac:dyDescent="0.25">
      <c r="A85" s="30" t="s">
        <v>41</v>
      </c>
      <c r="B85" s="30" t="s">
        <v>40</v>
      </c>
      <c r="C85" s="30" t="s">
        <v>137</v>
      </c>
      <c r="D85" s="32" t="s">
        <v>135</v>
      </c>
      <c r="E85" s="30" t="s">
        <v>33</v>
      </c>
      <c r="F85" s="30" t="s">
        <v>74</v>
      </c>
      <c r="G85" s="31">
        <v>45127</v>
      </c>
      <c r="H85" s="9">
        <v>0</v>
      </c>
      <c r="I85" s="9">
        <v>0</v>
      </c>
      <c r="J85" s="9">
        <f t="shared" si="4"/>
        <v>0</v>
      </c>
      <c r="K85" s="27">
        <v>0</v>
      </c>
      <c r="L85" s="27">
        <f t="shared" si="5"/>
        <v>0</v>
      </c>
      <c r="M85" s="27">
        <f t="shared" si="6"/>
        <v>0</v>
      </c>
      <c r="N85" s="40"/>
      <c r="O85" s="4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8" s="189" customFormat="1" ht="15" customHeight="1" x14ac:dyDescent="0.25">
      <c r="A86" s="47" t="s">
        <v>40</v>
      </c>
      <c r="B86" s="47" t="s">
        <v>40</v>
      </c>
      <c r="C86" s="47" t="s">
        <v>158</v>
      </c>
      <c r="D86" s="50" t="s">
        <v>159</v>
      </c>
      <c r="E86" s="47" t="s">
        <v>34</v>
      </c>
      <c r="F86" s="47" t="s">
        <v>56</v>
      </c>
      <c r="G86" s="51">
        <v>45291</v>
      </c>
      <c r="H86" s="44">
        <v>109150</v>
      </c>
      <c r="I86" s="44">
        <v>109150</v>
      </c>
      <c r="J86" s="44">
        <f>I86-K86</f>
        <v>32154</v>
      </c>
      <c r="K86" s="45">
        <v>76996</v>
      </c>
      <c r="L86" s="45">
        <f t="shared" si="5"/>
        <v>76950</v>
      </c>
      <c r="M86" s="45">
        <f t="shared" si="6"/>
        <v>46</v>
      </c>
      <c r="N86" s="45">
        <v>11860</v>
      </c>
      <c r="O86" s="45">
        <v>11110</v>
      </c>
      <c r="P86" s="45">
        <v>960</v>
      </c>
      <c r="Q86" s="45">
        <v>5000</v>
      </c>
      <c r="R86" s="45">
        <v>2480</v>
      </c>
      <c r="S86" s="45">
        <v>5720</v>
      </c>
      <c r="T86" s="45">
        <v>5000</v>
      </c>
      <c r="U86" s="45">
        <v>360</v>
      </c>
      <c r="V86" s="45">
        <v>5000</v>
      </c>
      <c r="W86" s="45">
        <v>15000</v>
      </c>
      <c r="X86" s="45">
        <v>13260</v>
      </c>
      <c r="Y86" s="45">
        <v>1200</v>
      </c>
      <c r="Z86" s="45"/>
      <c r="AA86" s="45"/>
      <c r="AB86" s="45"/>
      <c r="AC86" s="45"/>
      <c r="AD86" s="45"/>
      <c r="AE86" s="45"/>
      <c r="AF86" s="45"/>
      <c r="AG86" s="45"/>
    </row>
    <row r="87" spans="1:38" ht="15" customHeight="1" x14ac:dyDescent="0.25">
      <c r="A87" s="41" t="s">
        <v>39</v>
      </c>
      <c r="B87" s="47" t="s">
        <v>43</v>
      </c>
      <c r="C87" s="47" t="s">
        <v>203</v>
      </c>
      <c r="D87" s="50" t="s">
        <v>168</v>
      </c>
      <c r="E87" s="47" t="s">
        <v>34</v>
      </c>
      <c r="F87" s="41" t="s">
        <v>56</v>
      </c>
      <c r="G87" s="48">
        <v>44953</v>
      </c>
      <c r="H87" s="44">
        <v>0</v>
      </c>
      <c r="I87" s="44">
        <v>0</v>
      </c>
      <c r="J87" s="44">
        <f t="shared" ref="J87:J98" si="7">IF(A87="ტენდერი",IF(E87="საკუთარი",0,IF(E87="cib",0,IF(E87="usaid",0,IF(E87="FMD",0,I87-K87)))),0)</f>
        <v>0</v>
      </c>
      <c r="K87" s="45">
        <v>450.41</v>
      </c>
      <c r="L87" s="45">
        <f t="shared" si="5"/>
        <v>450.41</v>
      </c>
      <c r="M87" s="45">
        <f t="shared" si="6"/>
        <v>0</v>
      </c>
      <c r="N87" s="44">
        <v>450.41</v>
      </c>
      <c r="O87" s="4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20"/>
      <c r="AI87" s="20"/>
      <c r="AJ87" s="20"/>
      <c r="AK87" s="20"/>
      <c r="AL87" s="20"/>
    </row>
    <row r="88" spans="1:38" s="142" customFormat="1" ht="45" customHeight="1" x14ac:dyDescent="0.25">
      <c r="A88" s="47" t="s">
        <v>39</v>
      </c>
      <c r="B88" s="47" t="s">
        <v>251</v>
      </c>
      <c r="C88" s="47" t="s">
        <v>160</v>
      </c>
      <c r="D88" s="50" t="s">
        <v>161</v>
      </c>
      <c r="E88" s="47" t="s">
        <v>36</v>
      </c>
      <c r="F88" s="47" t="s">
        <v>56</v>
      </c>
      <c r="G88" s="51">
        <v>45291</v>
      </c>
      <c r="H88" s="44">
        <v>0</v>
      </c>
      <c r="I88" s="44">
        <v>0</v>
      </c>
      <c r="J88" s="44">
        <f t="shared" si="7"/>
        <v>0</v>
      </c>
      <c r="K88" s="45">
        <v>5000</v>
      </c>
      <c r="L88" s="45">
        <f t="shared" si="5"/>
        <v>5000</v>
      </c>
      <c r="M88" s="45">
        <f t="shared" si="6"/>
        <v>0</v>
      </c>
      <c r="N88" s="45">
        <v>1000</v>
      </c>
      <c r="O88" s="45">
        <v>1000</v>
      </c>
      <c r="P88" s="45">
        <v>1000</v>
      </c>
      <c r="Q88" s="45">
        <v>1000</v>
      </c>
      <c r="R88" s="45">
        <v>1000</v>
      </c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</row>
    <row r="89" spans="1:38" s="189" customFormat="1" ht="30" customHeight="1" x14ac:dyDescent="0.25">
      <c r="A89" s="47" t="s">
        <v>39</v>
      </c>
      <c r="B89" s="47" t="s">
        <v>251</v>
      </c>
      <c r="C89" s="47" t="s">
        <v>160</v>
      </c>
      <c r="D89" s="50" t="s">
        <v>162</v>
      </c>
      <c r="E89" s="47" t="s">
        <v>36</v>
      </c>
      <c r="F89" s="47" t="s">
        <v>56</v>
      </c>
      <c r="G89" s="51">
        <v>45291</v>
      </c>
      <c r="H89" s="44">
        <v>0</v>
      </c>
      <c r="I89" s="44">
        <v>0</v>
      </c>
      <c r="J89" s="44">
        <f t="shared" si="7"/>
        <v>0</v>
      </c>
      <c r="K89" s="45">
        <v>16800</v>
      </c>
      <c r="L89" s="45">
        <f t="shared" si="5"/>
        <v>16800</v>
      </c>
      <c r="M89" s="45">
        <f t="shared" si="6"/>
        <v>0</v>
      </c>
      <c r="N89" s="45">
        <v>1400</v>
      </c>
      <c r="O89" s="45">
        <v>1400</v>
      </c>
      <c r="P89" s="45">
        <v>1400</v>
      </c>
      <c r="Q89" s="45">
        <v>1400</v>
      </c>
      <c r="R89" s="45">
        <v>1400</v>
      </c>
      <c r="S89" s="45">
        <v>1400</v>
      </c>
      <c r="T89" s="45">
        <v>1400</v>
      </c>
      <c r="U89" s="45">
        <v>1400</v>
      </c>
      <c r="V89" s="45">
        <v>1400</v>
      </c>
      <c r="W89" s="45">
        <v>1400</v>
      </c>
      <c r="X89" s="45">
        <v>1400</v>
      </c>
      <c r="Y89" s="45">
        <v>1400</v>
      </c>
      <c r="Z89" s="45"/>
      <c r="AA89" s="45"/>
      <c r="AB89" s="45"/>
      <c r="AC89" s="45"/>
      <c r="AD89" s="45"/>
      <c r="AE89" s="45"/>
      <c r="AF89" s="45"/>
      <c r="AG89" s="45"/>
    </row>
    <row r="90" spans="1:38" s="149" customFormat="1" ht="13.5" customHeight="1" x14ac:dyDescent="0.25">
      <c r="A90" s="47" t="s">
        <v>39</v>
      </c>
      <c r="B90" s="47" t="s">
        <v>251</v>
      </c>
      <c r="C90" s="47" t="s">
        <v>163</v>
      </c>
      <c r="D90" s="50" t="s">
        <v>162</v>
      </c>
      <c r="E90" s="47" t="s">
        <v>37</v>
      </c>
      <c r="F90" s="47" t="s">
        <v>56</v>
      </c>
      <c r="G90" s="51">
        <v>45291</v>
      </c>
      <c r="H90" s="44">
        <v>0</v>
      </c>
      <c r="I90" s="44">
        <v>0</v>
      </c>
      <c r="J90" s="44">
        <f t="shared" si="7"/>
        <v>0</v>
      </c>
      <c r="K90" s="44">
        <v>88480</v>
      </c>
      <c r="L90" s="45">
        <f t="shared" si="5"/>
        <v>88080</v>
      </c>
      <c r="M90" s="44">
        <f t="shared" si="6"/>
        <v>400</v>
      </c>
      <c r="N90" s="45">
        <v>7000</v>
      </c>
      <c r="O90" s="45">
        <v>170</v>
      </c>
      <c r="P90" s="45">
        <v>7000</v>
      </c>
      <c r="Q90" s="45">
        <v>7000</v>
      </c>
      <c r="R90" s="45">
        <v>900</v>
      </c>
      <c r="S90" s="45">
        <v>7000</v>
      </c>
      <c r="T90" s="45">
        <v>400</v>
      </c>
      <c r="U90" s="45">
        <v>7000</v>
      </c>
      <c r="V90" s="45">
        <v>7000</v>
      </c>
      <c r="W90" s="45">
        <v>1150</v>
      </c>
      <c r="X90" s="45">
        <v>7000</v>
      </c>
      <c r="Y90" s="45">
        <v>240</v>
      </c>
      <c r="Z90" s="45">
        <v>7000</v>
      </c>
      <c r="AA90" s="45">
        <v>360</v>
      </c>
      <c r="AB90" s="45">
        <v>7000</v>
      </c>
      <c r="AC90" s="45">
        <v>7000</v>
      </c>
      <c r="AD90" s="45">
        <v>400</v>
      </c>
      <c r="AE90" s="45">
        <v>7000</v>
      </c>
      <c r="AF90" s="45">
        <v>460</v>
      </c>
      <c r="AG90" s="45">
        <v>7000</v>
      </c>
      <c r="AH90" s="159"/>
      <c r="AI90" s="159"/>
      <c r="AJ90" s="159"/>
      <c r="AK90" s="159"/>
      <c r="AL90" s="159"/>
    </row>
    <row r="91" spans="1:38" s="149" customFormat="1" ht="30" customHeight="1" x14ac:dyDescent="0.25">
      <c r="A91" s="47" t="s">
        <v>39</v>
      </c>
      <c r="B91" s="47" t="s">
        <v>251</v>
      </c>
      <c r="C91" s="43" t="s">
        <v>747</v>
      </c>
      <c r="D91" s="50" t="s">
        <v>748</v>
      </c>
      <c r="E91" s="47" t="s">
        <v>36</v>
      </c>
      <c r="F91" s="47" t="s">
        <v>56</v>
      </c>
      <c r="G91" s="51">
        <v>45291</v>
      </c>
      <c r="H91" s="44">
        <v>0</v>
      </c>
      <c r="I91" s="44">
        <v>0</v>
      </c>
      <c r="J91" s="44">
        <f t="shared" si="7"/>
        <v>0</v>
      </c>
      <c r="K91" s="44">
        <v>13500</v>
      </c>
      <c r="L91" s="44">
        <f t="shared" si="5"/>
        <v>13500</v>
      </c>
      <c r="M91" s="44">
        <f t="shared" si="6"/>
        <v>0</v>
      </c>
      <c r="N91" s="44">
        <v>1125</v>
      </c>
      <c r="O91" s="44">
        <v>1125</v>
      </c>
      <c r="P91" s="44">
        <v>1125</v>
      </c>
      <c r="Q91" s="44">
        <v>1125</v>
      </c>
      <c r="R91" s="44">
        <v>1125</v>
      </c>
      <c r="S91" s="44">
        <v>1125</v>
      </c>
      <c r="T91" s="44">
        <v>1125</v>
      </c>
      <c r="U91" s="44">
        <v>1125</v>
      </c>
      <c r="V91" s="44">
        <v>1125</v>
      </c>
      <c r="W91" s="44">
        <v>1125</v>
      </c>
      <c r="X91" s="44">
        <v>1125</v>
      </c>
      <c r="Y91" s="44">
        <v>1125</v>
      </c>
      <c r="Z91" s="44"/>
      <c r="AA91" s="44"/>
      <c r="AB91" s="44"/>
      <c r="AC91" s="44"/>
      <c r="AD91" s="44"/>
      <c r="AE91" s="44"/>
      <c r="AF91" s="44"/>
      <c r="AG91" s="44"/>
    </row>
    <row r="92" spans="1:38" s="149" customFormat="1" ht="30" customHeight="1" x14ac:dyDescent="0.25">
      <c r="A92" s="47" t="s">
        <v>39</v>
      </c>
      <c r="B92" s="47" t="s">
        <v>251</v>
      </c>
      <c r="C92" s="43" t="s">
        <v>164</v>
      </c>
      <c r="D92" s="50" t="s">
        <v>162</v>
      </c>
      <c r="E92" s="41" t="s">
        <v>37</v>
      </c>
      <c r="F92" s="47" t="s">
        <v>56</v>
      </c>
      <c r="G92" s="51">
        <v>45291</v>
      </c>
      <c r="H92" s="44">
        <v>0</v>
      </c>
      <c r="I92" s="44">
        <v>0</v>
      </c>
      <c r="J92" s="44">
        <f t="shared" si="7"/>
        <v>0</v>
      </c>
      <c r="K92" s="44">
        <v>18360</v>
      </c>
      <c r="L92" s="44">
        <f t="shared" si="5"/>
        <v>18360</v>
      </c>
      <c r="M92" s="44">
        <f t="shared" si="6"/>
        <v>0</v>
      </c>
      <c r="N92" s="45">
        <v>1530</v>
      </c>
      <c r="O92" s="45">
        <v>1530</v>
      </c>
      <c r="P92" s="45">
        <v>1530</v>
      </c>
      <c r="Q92" s="45">
        <v>1530</v>
      </c>
      <c r="R92" s="45">
        <v>1530</v>
      </c>
      <c r="S92" s="45">
        <v>1530</v>
      </c>
      <c r="T92" s="45">
        <v>1530</v>
      </c>
      <c r="U92" s="45">
        <v>1530</v>
      </c>
      <c r="V92" s="45">
        <v>1530</v>
      </c>
      <c r="W92" s="45">
        <v>1530</v>
      </c>
      <c r="X92" s="45">
        <v>1530</v>
      </c>
      <c r="Y92" s="45">
        <v>1530</v>
      </c>
      <c r="Z92" s="45"/>
      <c r="AA92" s="45"/>
      <c r="AB92" s="45"/>
      <c r="AC92" s="45"/>
      <c r="AD92" s="45"/>
      <c r="AE92" s="45"/>
      <c r="AF92" s="45"/>
      <c r="AG92" s="45"/>
    </row>
    <row r="93" spans="1:38" s="149" customFormat="1" ht="15" customHeight="1" x14ac:dyDescent="0.25">
      <c r="A93" s="47" t="s">
        <v>40</v>
      </c>
      <c r="B93" s="47" t="s">
        <v>40</v>
      </c>
      <c r="C93" s="43" t="s">
        <v>165</v>
      </c>
      <c r="D93" s="43" t="s">
        <v>139</v>
      </c>
      <c r="E93" s="41" t="s">
        <v>55</v>
      </c>
      <c r="F93" s="41" t="s">
        <v>56</v>
      </c>
      <c r="G93" s="51">
        <v>45291</v>
      </c>
      <c r="H93" s="44">
        <v>50000</v>
      </c>
      <c r="I93" s="44">
        <v>50000</v>
      </c>
      <c r="J93" s="44">
        <f t="shared" si="7"/>
        <v>0</v>
      </c>
      <c r="K93" s="44">
        <v>50000</v>
      </c>
      <c r="L93" s="44">
        <f t="shared" si="5"/>
        <v>48019.82</v>
      </c>
      <c r="M93" s="44">
        <f t="shared" si="6"/>
        <v>1980.1800000000003</v>
      </c>
      <c r="N93" s="45">
        <v>11859.27</v>
      </c>
      <c r="O93" s="45">
        <v>6516.48</v>
      </c>
      <c r="P93" s="45">
        <v>9159.14</v>
      </c>
      <c r="Q93" s="45">
        <v>12410.11</v>
      </c>
      <c r="R93" s="45">
        <v>8074.82</v>
      </c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</row>
    <row r="94" spans="1:38" s="143" customFormat="1" ht="15" customHeight="1" x14ac:dyDescent="0.25">
      <c r="A94" s="52" t="s">
        <v>39</v>
      </c>
      <c r="B94" s="52" t="s">
        <v>44</v>
      </c>
      <c r="C94" s="43" t="s">
        <v>181</v>
      </c>
      <c r="D94" s="43" t="s">
        <v>182</v>
      </c>
      <c r="E94" s="41" t="s">
        <v>55</v>
      </c>
      <c r="F94" s="41" t="s">
        <v>74</v>
      </c>
      <c r="G94" s="51">
        <v>44972</v>
      </c>
      <c r="H94" s="71">
        <v>0</v>
      </c>
      <c r="I94" s="71">
        <v>0</v>
      </c>
      <c r="J94" s="71">
        <f t="shared" si="7"/>
        <v>0</v>
      </c>
      <c r="K94" s="74">
        <v>874</v>
      </c>
      <c r="L94" s="74">
        <f t="shared" si="5"/>
        <v>874</v>
      </c>
      <c r="M94" s="74">
        <f t="shared" si="6"/>
        <v>0</v>
      </c>
      <c r="N94" s="44">
        <v>874</v>
      </c>
      <c r="O94" s="4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8" s="1" customFormat="1" ht="15" customHeight="1" x14ac:dyDescent="0.25">
      <c r="A95" s="52" t="s">
        <v>39</v>
      </c>
      <c r="B95" s="73" t="s">
        <v>51</v>
      </c>
      <c r="C95" s="72" t="s">
        <v>166</v>
      </c>
      <c r="D95" s="43" t="s">
        <v>167</v>
      </c>
      <c r="E95" s="41" t="s">
        <v>55</v>
      </c>
      <c r="F95" s="41" t="s">
        <v>74</v>
      </c>
      <c r="G95" s="49">
        <v>44967</v>
      </c>
      <c r="H95" s="44">
        <v>0</v>
      </c>
      <c r="I95" s="44">
        <v>0</v>
      </c>
      <c r="J95" s="44">
        <f t="shared" si="7"/>
        <v>0</v>
      </c>
      <c r="K95" s="44">
        <v>130</v>
      </c>
      <c r="L95" s="44">
        <f t="shared" si="5"/>
        <v>130</v>
      </c>
      <c r="M95" s="44">
        <f t="shared" si="6"/>
        <v>0</v>
      </c>
      <c r="N95" s="44">
        <v>130</v>
      </c>
      <c r="O95" s="4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8" s="142" customFormat="1" ht="28.5" customHeight="1" x14ac:dyDescent="0.25">
      <c r="A96" s="41" t="s">
        <v>39</v>
      </c>
      <c r="B96" s="43" t="s">
        <v>45</v>
      </c>
      <c r="C96" s="43" t="s">
        <v>171</v>
      </c>
      <c r="D96" s="43" t="s">
        <v>172</v>
      </c>
      <c r="E96" s="41" t="s">
        <v>34</v>
      </c>
      <c r="F96" s="41" t="s">
        <v>56</v>
      </c>
      <c r="G96" s="49">
        <v>44967</v>
      </c>
      <c r="H96" s="44">
        <v>0</v>
      </c>
      <c r="I96" s="44">
        <v>0</v>
      </c>
      <c r="J96" s="44">
        <f t="shared" si="7"/>
        <v>0</v>
      </c>
      <c r="K96" s="44">
        <v>4500</v>
      </c>
      <c r="L96" s="44">
        <f t="shared" si="5"/>
        <v>4500</v>
      </c>
      <c r="M96" s="44">
        <f t="shared" si="6"/>
        <v>0</v>
      </c>
      <c r="N96" s="44">
        <v>4500</v>
      </c>
      <c r="O96" s="4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s="46" customFormat="1" ht="14.25" customHeight="1" x14ac:dyDescent="0.25">
      <c r="A97" s="52" t="s">
        <v>39</v>
      </c>
      <c r="B97" s="52" t="s">
        <v>44</v>
      </c>
      <c r="C97" s="72" t="s">
        <v>105</v>
      </c>
      <c r="D97" s="72" t="s">
        <v>107</v>
      </c>
      <c r="E97" s="52" t="s">
        <v>55</v>
      </c>
      <c r="F97" s="52" t="s">
        <v>74</v>
      </c>
      <c r="G97" s="48">
        <v>44966</v>
      </c>
      <c r="H97" s="44">
        <v>0</v>
      </c>
      <c r="I97" s="44">
        <v>0</v>
      </c>
      <c r="J97" s="44">
        <f t="shared" si="7"/>
        <v>0</v>
      </c>
      <c r="K97" s="44">
        <v>1058.4000000000001</v>
      </c>
      <c r="L97" s="44">
        <f t="shared" si="5"/>
        <v>1058.4000000000001</v>
      </c>
      <c r="M97" s="44">
        <f t="shared" si="6"/>
        <v>0</v>
      </c>
      <c r="N97" s="44">
        <v>1058.4000000000001</v>
      </c>
      <c r="O97" s="4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:33" s="125" customFormat="1" ht="15" customHeight="1" x14ac:dyDescent="0.25">
      <c r="A98" s="121" t="s">
        <v>39</v>
      </c>
      <c r="B98" s="121" t="s">
        <v>44</v>
      </c>
      <c r="C98" s="123" t="s">
        <v>110</v>
      </c>
      <c r="D98" s="123" t="s">
        <v>111</v>
      </c>
      <c r="E98" s="121" t="s">
        <v>55</v>
      </c>
      <c r="F98" s="121" t="s">
        <v>74</v>
      </c>
      <c r="G98" s="122">
        <v>45261</v>
      </c>
      <c r="H98" s="120">
        <v>0</v>
      </c>
      <c r="I98" s="120">
        <v>0</v>
      </c>
      <c r="J98" s="120">
        <f t="shared" si="7"/>
        <v>0</v>
      </c>
      <c r="K98" s="119">
        <v>2422</v>
      </c>
      <c r="L98" s="119">
        <f t="shared" si="5"/>
        <v>2024.4799999999998</v>
      </c>
      <c r="M98" s="119">
        <f t="shared" si="6"/>
        <v>397.52000000000021</v>
      </c>
      <c r="N98" s="120">
        <v>327</v>
      </c>
      <c r="O98" s="120">
        <v>296.58999999999997</v>
      </c>
      <c r="P98" s="120">
        <v>294.29000000000002</v>
      </c>
      <c r="Q98" s="120">
        <v>277.89999999999998</v>
      </c>
      <c r="R98" s="120">
        <v>269.39</v>
      </c>
      <c r="S98" s="120">
        <v>263.69</v>
      </c>
      <c r="T98" s="120">
        <v>293.39999999999998</v>
      </c>
      <c r="U98" s="120">
        <v>2.2200000000000002</v>
      </c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</row>
    <row r="99" spans="1:33" s="125" customFormat="1" ht="15" customHeight="1" x14ac:dyDescent="0.25">
      <c r="A99" s="121" t="s">
        <v>39</v>
      </c>
      <c r="B99" s="121" t="s">
        <v>44</v>
      </c>
      <c r="C99" s="123" t="s">
        <v>110</v>
      </c>
      <c r="D99" s="123" t="s">
        <v>111</v>
      </c>
      <c r="E99" s="121" t="s">
        <v>34</v>
      </c>
      <c r="F99" s="121" t="s">
        <v>74</v>
      </c>
      <c r="G99" s="122">
        <v>45261</v>
      </c>
      <c r="H99" s="120"/>
      <c r="I99" s="120"/>
      <c r="J99" s="120"/>
      <c r="K99" s="119">
        <v>764.8</v>
      </c>
      <c r="L99" s="119">
        <f>SUM(N99:AG99)</f>
        <v>764.51</v>
      </c>
      <c r="M99" s="119">
        <f>K99-L99</f>
        <v>0.28999999999996362</v>
      </c>
      <c r="N99" s="120">
        <v>544.51</v>
      </c>
      <c r="O99" s="120">
        <v>220</v>
      </c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</row>
    <row r="100" spans="1:33" s="1" customFormat="1" ht="15" customHeight="1" x14ac:dyDescent="0.25">
      <c r="A100" s="41" t="s">
        <v>39</v>
      </c>
      <c r="B100" s="41" t="s">
        <v>44</v>
      </c>
      <c r="C100" s="43" t="s">
        <v>106</v>
      </c>
      <c r="D100" s="43" t="s">
        <v>108</v>
      </c>
      <c r="E100" s="41" t="s">
        <v>55</v>
      </c>
      <c r="F100" s="41" t="s">
        <v>74</v>
      </c>
      <c r="G100" s="42">
        <v>44972</v>
      </c>
      <c r="H100" s="44">
        <v>0</v>
      </c>
      <c r="I100" s="44">
        <v>0</v>
      </c>
      <c r="J100" s="44">
        <f t="shared" ref="J100:J163" si="8">IF(A100="ტენდერი",IF(E100="საკუთარი",0,IF(E100="cib",0,IF(E100="usaid",0,IF(E100="FMD",0,I100-K100)))),0)</f>
        <v>0</v>
      </c>
      <c r="K100" s="45">
        <v>2044.8</v>
      </c>
      <c r="L100" s="45">
        <f t="shared" si="5"/>
        <v>2044.8</v>
      </c>
      <c r="M100" s="45">
        <f t="shared" si="6"/>
        <v>0</v>
      </c>
      <c r="N100" s="44">
        <v>2044.8</v>
      </c>
      <c r="O100" s="4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:33" s="142" customFormat="1" ht="15" customHeight="1" x14ac:dyDescent="0.25">
      <c r="A101" s="41" t="s">
        <v>40</v>
      </c>
      <c r="B101" s="43" t="s">
        <v>40</v>
      </c>
      <c r="C101" s="43" t="s">
        <v>174</v>
      </c>
      <c r="D101" s="43" t="s">
        <v>175</v>
      </c>
      <c r="E101" s="41" t="s">
        <v>35</v>
      </c>
      <c r="F101" s="41" t="s">
        <v>74</v>
      </c>
      <c r="G101" s="42">
        <v>45003</v>
      </c>
      <c r="H101" s="44">
        <v>18070.5</v>
      </c>
      <c r="I101" s="44">
        <f>H101*118%</f>
        <v>21323.19</v>
      </c>
      <c r="J101" s="44">
        <f t="shared" si="8"/>
        <v>10844.789999999999</v>
      </c>
      <c r="K101" s="45">
        <v>10478.4</v>
      </c>
      <c r="L101" s="45">
        <f t="shared" si="5"/>
        <v>0</v>
      </c>
      <c r="M101" s="45">
        <f t="shared" si="6"/>
        <v>10478.4</v>
      </c>
      <c r="N101" s="67"/>
      <c r="O101" s="6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</row>
    <row r="102" spans="1:33" s="142" customFormat="1" ht="15" customHeight="1" x14ac:dyDescent="0.25">
      <c r="A102" s="41" t="s">
        <v>40</v>
      </c>
      <c r="B102" s="43" t="s">
        <v>40</v>
      </c>
      <c r="C102" s="43" t="s">
        <v>174</v>
      </c>
      <c r="D102" s="43" t="s">
        <v>175</v>
      </c>
      <c r="E102" s="47" t="s">
        <v>36</v>
      </c>
      <c r="F102" s="41" t="s">
        <v>74</v>
      </c>
      <c r="G102" s="42">
        <v>45003</v>
      </c>
      <c r="H102" s="44">
        <v>1522.5</v>
      </c>
      <c r="I102" s="44">
        <f>H102*118%</f>
        <v>1796.55</v>
      </c>
      <c r="J102" s="44">
        <f t="shared" si="8"/>
        <v>923.34999999999991</v>
      </c>
      <c r="K102" s="45">
        <v>873.2</v>
      </c>
      <c r="L102" s="45">
        <f t="shared" si="5"/>
        <v>0</v>
      </c>
      <c r="M102" s="45">
        <f t="shared" si="6"/>
        <v>873.2</v>
      </c>
      <c r="N102" s="40"/>
      <c r="O102" s="4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:33" s="141" customFormat="1" ht="15" customHeight="1" x14ac:dyDescent="0.25">
      <c r="A103" s="41" t="s">
        <v>40</v>
      </c>
      <c r="B103" s="43" t="s">
        <v>40</v>
      </c>
      <c r="C103" s="43" t="s">
        <v>174</v>
      </c>
      <c r="D103" s="43" t="s">
        <v>175</v>
      </c>
      <c r="E103" s="47" t="s">
        <v>33</v>
      </c>
      <c r="F103" s="41" t="s">
        <v>74</v>
      </c>
      <c r="G103" s="42">
        <v>45003</v>
      </c>
      <c r="H103" s="44">
        <v>2157</v>
      </c>
      <c r="I103" s="44">
        <f>H103*118%</f>
        <v>2545.2599999999998</v>
      </c>
      <c r="J103" s="44">
        <f t="shared" si="8"/>
        <v>1235.4599999999998</v>
      </c>
      <c r="K103" s="45">
        <v>1309.8</v>
      </c>
      <c r="L103" s="45">
        <f t="shared" si="5"/>
        <v>0</v>
      </c>
      <c r="M103" s="45">
        <f t="shared" si="6"/>
        <v>1309.8</v>
      </c>
      <c r="N103" s="67"/>
      <c r="O103" s="6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</row>
    <row r="104" spans="1:33" s="142" customFormat="1" ht="15" customHeight="1" x14ac:dyDescent="0.25">
      <c r="A104" s="41" t="s">
        <v>39</v>
      </c>
      <c r="B104" s="41" t="s">
        <v>51</v>
      </c>
      <c r="C104" s="47" t="s">
        <v>176</v>
      </c>
      <c r="D104" s="50" t="s">
        <v>177</v>
      </c>
      <c r="E104" s="47" t="s">
        <v>37</v>
      </c>
      <c r="F104" s="47" t="s">
        <v>56</v>
      </c>
      <c r="G104" s="51">
        <v>44977</v>
      </c>
      <c r="H104" s="44">
        <v>0</v>
      </c>
      <c r="I104" s="44">
        <v>0</v>
      </c>
      <c r="J104" s="44">
        <f t="shared" si="8"/>
        <v>0</v>
      </c>
      <c r="K104" s="45">
        <v>346.96</v>
      </c>
      <c r="L104" s="45">
        <f t="shared" si="5"/>
        <v>335.96</v>
      </c>
      <c r="M104" s="45">
        <f t="shared" si="6"/>
        <v>11</v>
      </c>
      <c r="N104" s="45">
        <v>216</v>
      </c>
      <c r="O104" s="45">
        <v>119.96</v>
      </c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</row>
    <row r="105" spans="1:33" s="142" customFormat="1" ht="15" customHeight="1" x14ac:dyDescent="0.25">
      <c r="A105" s="41" t="s">
        <v>39</v>
      </c>
      <c r="B105" s="41" t="s">
        <v>43</v>
      </c>
      <c r="C105" s="47" t="s">
        <v>178</v>
      </c>
      <c r="D105" s="50" t="s">
        <v>179</v>
      </c>
      <c r="E105" s="47" t="s">
        <v>37</v>
      </c>
      <c r="F105" s="47" t="s">
        <v>180</v>
      </c>
      <c r="G105" s="51">
        <v>44972</v>
      </c>
      <c r="H105" s="44">
        <v>0</v>
      </c>
      <c r="I105" s="44">
        <v>0</v>
      </c>
      <c r="J105" s="44">
        <f t="shared" si="8"/>
        <v>0</v>
      </c>
      <c r="K105" s="45">
        <v>398.9</v>
      </c>
      <c r="L105" s="45">
        <f t="shared" si="5"/>
        <v>398.9</v>
      </c>
      <c r="M105" s="45">
        <f t="shared" si="6"/>
        <v>0</v>
      </c>
      <c r="N105" s="45">
        <v>398.9</v>
      </c>
      <c r="O105" s="6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</row>
    <row r="106" spans="1:33" s="142" customFormat="1" ht="15" customHeight="1" x14ac:dyDescent="0.25">
      <c r="A106" s="41" t="s">
        <v>39</v>
      </c>
      <c r="B106" s="52" t="s">
        <v>51</v>
      </c>
      <c r="C106" s="43" t="s">
        <v>183</v>
      </c>
      <c r="D106" s="43" t="s">
        <v>184</v>
      </c>
      <c r="E106" s="41" t="s">
        <v>55</v>
      </c>
      <c r="F106" s="41" t="s">
        <v>74</v>
      </c>
      <c r="G106" s="51">
        <v>44981</v>
      </c>
      <c r="H106" s="44">
        <v>0</v>
      </c>
      <c r="I106" s="44">
        <v>0</v>
      </c>
      <c r="J106" s="44">
        <f t="shared" si="8"/>
        <v>0</v>
      </c>
      <c r="K106" s="44">
        <v>480</v>
      </c>
      <c r="L106" s="44">
        <f t="shared" si="5"/>
        <v>480</v>
      </c>
      <c r="M106" s="44">
        <f t="shared" si="6"/>
        <v>0</v>
      </c>
      <c r="N106" s="45">
        <v>480</v>
      </c>
      <c r="O106" s="6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</row>
    <row r="107" spans="1:33" s="142" customFormat="1" ht="15" customHeight="1" x14ac:dyDescent="0.25">
      <c r="A107" s="41" t="s">
        <v>39</v>
      </c>
      <c r="B107" s="41" t="s">
        <v>43</v>
      </c>
      <c r="C107" s="47" t="s">
        <v>185</v>
      </c>
      <c r="D107" s="50" t="s">
        <v>186</v>
      </c>
      <c r="E107" s="47" t="s">
        <v>37</v>
      </c>
      <c r="F107" s="47" t="s">
        <v>74</v>
      </c>
      <c r="G107" s="51">
        <v>44972</v>
      </c>
      <c r="H107" s="44">
        <v>0</v>
      </c>
      <c r="I107" s="44">
        <v>0</v>
      </c>
      <c r="J107" s="44">
        <f t="shared" si="8"/>
        <v>0</v>
      </c>
      <c r="K107" s="45">
        <v>565</v>
      </c>
      <c r="L107" s="45">
        <f t="shared" si="5"/>
        <v>565</v>
      </c>
      <c r="M107" s="45">
        <f t="shared" si="6"/>
        <v>0</v>
      </c>
      <c r="N107" s="44">
        <v>565</v>
      </c>
      <c r="O107" s="4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:33" s="1" customFormat="1" ht="15" customHeight="1" x14ac:dyDescent="0.25">
      <c r="A108" s="41" t="s">
        <v>39</v>
      </c>
      <c r="B108" s="52" t="s">
        <v>51</v>
      </c>
      <c r="C108" s="43" t="s">
        <v>188</v>
      </c>
      <c r="D108" s="43" t="s">
        <v>187</v>
      </c>
      <c r="E108" s="41" t="s">
        <v>55</v>
      </c>
      <c r="F108" s="41" t="s">
        <v>74</v>
      </c>
      <c r="G108" s="51">
        <v>44974</v>
      </c>
      <c r="H108" s="44">
        <v>0</v>
      </c>
      <c r="I108" s="44">
        <v>0</v>
      </c>
      <c r="J108" s="44">
        <f t="shared" si="8"/>
        <v>0</v>
      </c>
      <c r="K108" s="44">
        <v>243.78</v>
      </c>
      <c r="L108" s="44">
        <f t="shared" si="5"/>
        <v>243.78</v>
      </c>
      <c r="M108" s="44">
        <f t="shared" si="6"/>
        <v>0</v>
      </c>
      <c r="N108" s="44">
        <v>243.78</v>
      </c>
      <c r="O108" s="4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:33" s="142" customFormat="1" ht="15" customHeight="1" x14ac:dyDescent="0.25">
      <c r="A109" s="41" t="s">
        <v>39</v>
      </c>
      <c r="B109" s="43" t="s">
        <v>51</v>
      </c>
      <c r="C109" s="43" t="s">
        <v>189</v>
      </c>
      <c r="D109" s="43" t="s">
        <v>190</v>
      </c>
      <c r="E109" s="41" t="s">
        <v>33</v>
      </c>
      <c r="F109" s="41" t="s">
        <v>74</v>
      </c>
      <c r="G109" s="42">
        <v>44968</v>
      </c>
      <c r="H109" s="44">
        <v>0</v>
      </c>
      <c r="I109" s="44">
        <v>0</v>
      </c>
      <c r="J109" s="44">
        <f t="shared" si="8"/>
        <v>0</v>
      </c>
      <c r="K109" s="44">
        <v>2985.8</v>
      </c>
      <c r="L109" s="44">
        <f t="shared" si="5"/>
        <v>2985.8</v>
      </c>
      <c r="M109" s="44">
        <f t="shared" si="6"/>
        <v>0</v>
      </c>
      <c r="N109" s="44">
        <v>2985.8</v>
      </c>
      <c r="O109" s="4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1:33" s="1" customFormat="1" ht="14.25" customHeight="1" x14ac:dyDescent="0.25">
      <c r="A110" s="41" t="s">
        <v>39</v>
      </c>
      <c r="B110" s="43" t="s">
        <v>51</v>
      </c>
      <c r="C110" s="43" t="s">
        <v>192</v>
      </c>
      <c r="D110" s="43" t="s">
        <v>194</v>
      </c>
      <c r="E110" s="41" t="s">
        <v>33</v>
      </c>
      <c r="F110" s="41" t="s">
        <v>74</v>
      </c>
      <c r="G110" s="42">
        <v>44977</v>
      </c>
      <c r="H110" s="44">
        <v>0</v>
      </c>
      <c r="I110" s="44">
        <v>0</v>
      </c>
      <c r="J110" s="44">
        <f t="shared" si="8"/>
        <v>0</v>
      </c>
      <c r="K110" s="44">
        <v>4658.5</v>
      </c>
      <c r="L110" s="44">
        <v>4658.5</v>
      </c>
      <c r="M110" s="44">
        <f t="shared" si="6"/>
        <v>0</v>
      </c>
      <c r="N110" s="44">
        <v>4658.5</v>
      </c>
      <c r="O110" s="4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1:33" s="1" customFormat="1" ht="14.25" customHeight="1" x14ac:dyDescent="0.25">
      <c r="A111" s="41" t="s">
        <v>39</v>
      </c>
      <c r="B111" s="43" t="s">
        <v>51</v>
      </c>
      <c r="C111" s="43" t="s">
        <v>192</v>
      </c>
      <c r="D111" s="43" t="s">
        <v>194</v>
      </c>
      <c r="E111" s="41" t="s">
        <v>33</v>
      </c>
      <c r="F111" s="41" t="s">
        <v>74</v>
      </c>
      <c r="G111" s="42">
        <v>44977</v>
      </c>
      <c r="H111" s="44">
        <v>0</v>
      </c>
      <c r="I111" s="44">
        <v>0</v>
      </c>
      <c r="J111" s="44">
        <f t="shared" si="8"/>
        <v>0</v>
      </c>
      <c r="K111" s="44">
        <v>332.5</v>
      </c>
      <c r="L111" s="44">
        <v>332.5</v>
      </c>
      <c r="M111" s="44">
        <f t="shared" si="6"/>
        <v>0</v>
      </c>
      <c r="N111" s="44">
        <v>332.5</v>
      </c>
      <c r="O111" s="4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1:33" s="1" customFormat="1" ht="15" customHeight="1" x14ac:dyDescent="0.25">
      <c r="A112" s="41" t="s">
        <v>39</v>
      </c>
      <c r="B112" s="43" t="s">
        <v>51</v>
      </c>
      <c r="C112" s="43" t="s">
        <v>146</v>
      </c>
      <c r="D112" s="43" t="s">
        <v>147</v>
      </c>
      <c r="E112" s="41" t="s">
        <v>34</v>
      </c>
      <c r="F112" s="47" t="s">
        <v>74</v>
      </c>
      <c r="G112" s="42">
        <v>44974</v>
      </c>
      <c r="H112" s="44">
        <v>0</v>
      </c>
      <c r="I112" s="44">
        <v>0</v>
      </c>
      <c r="J112" s="44">
        <f t="shared" si="8"/>
        <v>0</v>
      </c>
      <c r="K112" s="45">
        <v>215</v>
      </c>
      <c r="L112" s="45">
        <f t="shared" si="5"/>
        <v>215</v>
      </c>
      <c r="M112" s="45">
        <f t="shared" si="6"/>
        <v>0</v>
      </c>
      <c r="N112" s="45">
        <v>215</v>
      </c>
      <c r="O112" s="6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</row>
    <row r="113" spans="1:33" s="1" customFormat="1" ht="15" customHeight="1" x14ac:dyDescent="0.25">
      <c r="A113" s="41" t="s">
        <v>39</v>
      </c>
      <c r="B113" s="43" t="s">
        <v>51</v>
      </c>
      <c r="C113" s="43" t="s">
        <v>146</v>
      </c>
      <c r="D113" s="43" t="s">
        <v>193</v>
      </c>
      <c r="E113" s="47" t="s">
        <v>34</v>
      </c>
      <c r="F113" s="41" t="s">
        <v>74</v>
      </c>
      <c r="G113" s="42">
        <v>44974</v>
      </c>
      <c r="H113" s="44">
        <v>0</v>
      </c>
      <c r="I113" s="44">
        <v>0</v>
      </c>
      <c r="J113" s="44">
        <f t="shared" si="8"/>
        <v>0</v>
      </c>
      <c r="K113" s="45">
        <v>75</v>
      </c>
      <c r="L113" s="45">
        <f t="shared" si="5"/>
        <v>75</v>
      </c>
      <c r="M113" s="45">
        <f t="shared" si="6"/>
        <v>0</v>
      </c>
      <c r="N113" s="44">
        <v>75</v>
      </c>
      <c r="O113" s="4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s="142" customFormat="1" ht="15" customHeight="1" x14ac:dyDescent="0.25">
      <c r="A114" s="41" t="s">
        <v>40</v>
      </c>
      <c r="B114" s="41" t="s">
        <v>40</v>
      </c>
      <c r="C114" s="43" t="s">
        <v>195</v>
      </c>
      <c r="D114" s="43" t="s">
        <v>196</v>
      </c>
      <c r="E114" s="41" t="s">
        <v>33</v>
      </c>
      <c r="F114" s="41" t="s">
        <v>74</v>
      </c>
      <c r="G114" s="42">
        <v>45059</v>
      </c>
      <c r="H114" s="44">
        <v>450000</v>
      </c>
      <c r="I114" s="44">
        <v>450000</v>
      </c>
      <c r="J114" s="44">
        <f t="shared" si="8"/>
        <v>20000</v>
      </c>
      <c r="K114" s="44">
        <v>430000</v>
      </c>
      <c r="L114" s="44">
        <f t="shared" si="5"/>
        <v>430000</v>
      </c>
      <c r="M114" s="44">
        <f t="shared" si="6"/>
        <v>0</v>
      </c>
      <c r="N114" s="44">
        <v>129000</v>
      </c>
      <c r="O114" s="44">
        <v>301000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s="140" customFormat="1" ht="45" customHeight="1" x14ac:dyDescent="0.25">
      <c r="A115" s="203" t="s">
        <v>41</v>
      </c>
      <c r="B115" s="203" t="s">
        <v>40</v>
      </c>
      <c r="C115" s="203" t="s">
        <v>197</v>
      </c>
      <c r="D115" s="129" t="s">
        <v>100</v>
      </c>
      <c r="E115" s="203" t="s">
        <v>55</v>
      </c>
      <c r="F115" s="203" t="s">
        <v>56</v>
      </c>
      <c r="G115" s="202">
        <v>45291</v>
      </c>
      <c r="H115" s="120">
        <v>0</v>
      </c>
      <c r="I115" s="120">
        <v>0</v>
      </c>
      <c r="J115" s="120">
        <f t="shared" si="8"/>
        <v>0</v>
      </c>
      <c r="K115" s="119">
        <v>6220</v>
      </c>
      <c r="L115" s="119">
        <f t="shared" si="5"/>
        <v>5960</v>
      </c>
      <c r="M115" s="119">
        <f t="shared" si="6"/>
        <v>260</v>
      </c>
      <c r="N115" s="120">
        <v>155</v>
      </c>
      <c r="O115" s="120">
        <v>775</v>
      </c>
      <c r="P115" s="120">
        <v>620</v>
      </c>
      <c r="Q115" s="120">
        <v>620</v>
      </c>
      <c r="R115" s="120">
        <v>620</v>
      </c>
      <c r="S115" s="120">
        <v>310</v>
      </c>
      <c r="T115" s="120">
        <v>155</v>
      </c>
      <c r="U115" s="120">
        <v>155</v>
      </c>
      <c r="V115" s="120">
        <v>155</v>
      </c>
      <c r="W115" s="120">
        <v>1290</v>
      </c>
      <c r="X115" s="120">
        <v>310</v>
      </c>
      <c r="Y115" s="120">
        <v>380</v>
      </c>
      <c r="Z115" s="120">
        <v>415</v>
      </c>
      <c r="AA115" s="120"/>
      <c r="AB115" s="120"/>
      <c r="AC115" s="120"/>
      <c r="AD115" s="120"/>
      <c r="AE115" s="120"/>
      <c r="AF115" s="120"/>
      <c r="AG115" s="120"/>
    </row>
    <row r="116" spans="1:33" s="1" customFormat="1" ht="45" customHeight="1" x14ac:dyDescent="0.25">
      <c r="A116" s="30" t="s">
        <v>41</v>
      </c>
      <c r="B116" s="30" t="s">
        <v>40</v>
      </c>
      <c r="C116" s="30" t="s">
        <v>198</v>
      </c>
      <c r="D116" s="32" t="s">
        <v>100</v>
      </c>
      <c r="E116" s="30" t="s">
        <v>55</v>
      </c>
      <c r="F116" s="30" t="s">
        <v>56</v>
      </c>
      <c r="G116" s="31">
        <v>45291</v>
      </c>
      <c r="H116" s="9">
        <v>0</v>
      </c>
      <c r="I116" s="9">
        <v>0</v>
      </c>
      <c r="J116" s="9">
        <f t="shared" si="8"/>
        <v>0</v>
      </c>
      <c r="K116" s="27">
        <v>3200</v>
      </c>
      <c r="L116" s="27">
        <f t="shared" si="5"/>
        <v>2953</v>
      </c>
      <c r="M116" s="27">
        <f t="shared" si="6"/>
        <v>247</v>
      </c>
      <c r="N116" s="45">
        <v>97</v>
      </c>
      <c r="O116" s="45">
        <v>679</v>
      </c>
      <c r="P116" s="45">
        <v>681</v>
      </c>
      <c r="Q116" s="45">
        <v>325</v>
      </c>
      <c r="R116" s="45">
        <v>618</v>
      </c>
      <c r="S116" s="45">
        <v>553</v>
      </c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</row>
    <row r="117" spans="1:33" s="142" customFormat="1" ht="15" customHeight="1" x14ac:dyDescent="0.25">
      <c r="A117" s="52" t="s">
        <v>39</v>
      </c>
      <c r="B117" s="43" t="s">
        <v>51</v>
      </c>
      <c r="C117" s="43" t="s">
        <v>188</v>
      </c>
      <c r="D117" s="43" t="s">
        <v>234</v>
      </c>
      <c r="E117" s="41" t="s">
        <v>34</v>
      </c>
      <c r="F117" s="41" t="s">
        <v>74</v>
      </c>
      <c r="G117" s="51">
        <v>44995</v>
      </c>
      <c r="H117" s="44">
        <v>0</v>
      </c>
      <c r="I117" s="44">
        <v>0</v>
      </c>
      <c r="J117" s="44">
        <f t="shared" si="8"/>
        <v>0</v>
      </c>
      <c r="K117" s="44">
        <v>115.9</v>
      </c>
      <c r="L117" s="44">
        <f t="shared" si="5"/>
        <v>115.9</v>
      </c>
      <c r="M117" s="44">
        <f t="shared" si="6"/>
        <v>0</v>
      </c>
      <c r="N117" s="45">
        <v>115.9</v>
      </c>
      <c r="O117" s="6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</row>
    <row r="118" spans="1:33" s="142" customFormat="1" ht="15" customHeight="1" x14ac:dyDescent="0.25">
      <c r="A118" s="41" t="s">
        <v>39</v>
      </c>
      <c r="B118" s="41" t="s">
        <v>51</v>
      </c>
      <c r="C118" s="43" t="s">
        <v>127</v>
      </c>
      <c r="D118" s="43" t="s">
        <v>193</v>
      </c>
      <c r="E118" s="47" t="s">
        <v>34</v>
      </c>
      <c r="F118" s="41" t="s">
        <v>74</v>
      </c>
      <c r="G118" s="51">
        <v>44981</v>
      </c>
      <c r="H118" s="44">
        <v>0</v>
      </c>
      <c r="I118" s="44">
        <v>0</v>
      </c>
      <c r="J118" s="44">
        <f t="shared" si="8"/>
        <v>0</v>
      </c>
      <c r="K118" s="45">
        <v>90</v>
      </c>
      <c r="L118" s="45">
        <f t="shared" si="5"/>
        <v>90</v>
      </c>
      <c r="M118" s="45">
        <f t="shared" si="6"/>
        <v>0</v>
      </c>
      <c r="N118" s="45">
        <v>90</v>
      </c>
      <c r="O118" s="6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</row>
    <row r="119" spans="1:33" s="1" customFormat="1" ht="15" customHeight="1" x14ac:dyDescent="0.25">
      <c r="A119" s="41" t="s">
        <v>39</v>
      </c>
      <c r="B119" s="41" t="s">
        <v>51</v>
      </c>
      <c r="C119" s="47" t="s">
        <v>199</v>
      </c>
      <c r="D119" s="50" t="s">
        <v>202</v>
      </c>
      <c r="E119" s="47" t="s">
        <v>34</v>
      </c>
      <c r="F119" s="41" t="s">
        <v>74</v>
      </c>
      <c r="G119" s="51">
        <v>44985</v>
      </c>
      <c r="H119" s="44">
        <v>0</v>
      </c>
      <c r="I119" s="44">
        <v>0</v>
      </c>
      <c r="J119" s="44">
        <f t="shared" si="8"/>
        <v>0</v>
      </c>
      <c r="K119" s="45">
        <v>58</v>
      </c>
      <c r="L119" s="45">
        <f t="shared" si="5"/>
        <v>58</v>
      </c>
      <c r="M119" s="45">
        <f t="shared" si="6"/>
        <v>0</v>
      </c>
      <c r="N119" s="44">
        <v>58</v>
      </c>
      <c r="O119" s="40"/>
      <c r="P119" s="10"/>
      <c r="Q119" s="10"/>
      <c r="R119" s="10"/>
      <c r="S119" s="10"/>
      <c r="T119" s="10"/>
      <c r="U119" s="25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</row>
    <row r="120" spans="1:33" s="142" customFormat="1" ht="15" customHeight="1" x14ac:dyDescent="0.25">
      <c r="A120" s="41" t="s">
        <v>39</v>
      </c>
      <c r="B120" s="41" t="s">
        <v>51</v>
      </c>
      <c r="C120" s="47" t="s">
        <v>200</v>
      </c>
      <c r="D120" s="50" t="s">
        <v>204</v>
      </c>
      <c r="E120" s="47" t="s">
        <v>34</v>
      </c>
      <c r="F120" s="47" t="s">
        <v>201</v>
      </c>
      <c r="G120" s="51">
        <v>44972</v>
      </c>
      <c r="H120" s="44">
        <v>0</v>
      </c>
      <c r="I120" s="44">
        <v>0</v>
      </c>
      <c r="J120" s="44">
        <f t="shared" si="8"/>
        <v>0</v>
      </c>
      <c r="K120" s="45">
        <v>42.2</v>
      </c>
      <c r="L120" s="45">
        <f t="shared" si="5"/>
        <v>42.2</v>
      </c>
      <c r="M120" s="45">
        <f t="shared" si="6"/>
        <v>0</v>
      </c>
      <c r="N120" s="44">
        <v>42.2</v>
      </c>
      <c r="O120" s="4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</row>
    <row r="121" spans="1:33" s="142" customFormat="1" ht="45" customHeight="1" x14ac:dyDescent="0.25">
      <c r="A121" s="47" t="s">
        <v>41</v>
      </c>
      <c r="B121" s="47" t="s">
        <v>40</v>
      </c>
      <c r="C121" s="30" t="s">
        <v>205</v>
      </c>
      <c r="D121" s="32" t="s">
        <v>100</v>
      </c>
      <c r="E121" s="30" t="s">
        <v>37</v>
      </c>
      <c r="F121" s="30" t="s">
        <v>56</v>
      </c>
      <c r="G121" s="31">
        <v>45291</v>
      </c>
      <c r="H121" s="9">
        <v>0</v>
      </c>
      <c r="I121" s="9">
        <v>0</v>
      </c>
      <c r="J121" s="9">
        <f t="shared" si="8"/>
        <v>0</v>
      </c>
      <c r="K121" s="27">
        <v>231000</v>
      </c>
      <c r="L121" s="27">
        <f t="shared" si="5"/>
        <v>53612</v>
      </c>
      <c r="M121" s="27">
        <f t="shared" si="6"/>
        <v>177388</v>
      </c>
      <c r="N121" s="45">
        <v>16897</v>
      </c>
      <c r="O121" s="45">
        <v>1288</v>
      </c>
      <c r="P121" s="45">
        <v>17076</v>
      </c>
      <c r="Q121" s="45">
        <v>12129</v>
      </c>
      <c r="R121" s="45">
        <v>2781</v>
      </c>
      <c r="S121" s="45">
        <v>3441</v>
      </c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</row>
    <row r="122" spans="1:33" s="142" customFormat="1" ht="15" customHeight="1" x14ac:dyDescent="0.25">
      <c r="A122" s="41" t="s">
        <v>39</v>
      </c>
      <c r="B122" s="41" t="s">
        <v>51</v>
      </c>
      <c r="C122" s="47" t="s">
        <v>206</v>
      </c>
      <c r="D122" s="50" t="s">
        <v>207</v>
      </c>
      <c r="E122" s="47" t="s">
        <v>34</v>
      </c>
      <c r="F122" s="47" t="s">
        <v>74</v>
      </c>
      <c r="G122" s="51">
        <v>45026</v>
      </c>
      <c r="H122" s="44">
        <v>0</v>
      </c>
      <c r="I122" s="44">
        <v>0</v>
      </c>
      <c r="J122" s="44">
        <f t="shared" si="8"/>
        <v>0</v>
      </c>
      <c r="K122" s="45">
        <v>125</v>
      </c>
      <c r="L122" s="45">
        <f t="shared" si="5"/>
        <v>125</v>
      </c>
      <c r="M122" s="45">
        <f t="shared" si="6"/>
        <v>0</v>
      </c>
      <c r="N122" s="44">
        <v>125</v>
      </c>
      <c r="O122" s="4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</row>
    <row r="123" spans="1:33" s="142" customFormat="1" ht="15" customHeight="1" x14ac:dyDescent="0.25">
      <c r="A123" s="41" t="s">
        <v>39</v>
      </c>
      <c r="B123" s="41" t="s">
        <v>51</v>
      </c>
      <c r="C123" s="43" t="s">
        <v>208</v>
      </c>
      <c r="D123" s="43" t="s">
        <v>209</v>
      </c>
      <c r="E123" s="41" t="s">
        <v>36</v>
      </c>
      <c r="F123" s="41" t="s">
        <v>74</v>
      </c>
      <c r="G123" s="42">
        <v>44985</v>
      </c>
      <c r="H123" s="44">
        <v>0</v>
      </c>
      <c r="I123" s="44">
        <v>0</v>
      </c>
      <c r="J123" s="44">
        <f t="shared" si="8"/>
        <v>0</v>
      </c>
      <c r="K123" s="44">
        <v>260</v>
      </c>
      <c r="L123" s="44">
        <f t="shared" si="5"/>
        <v>260</v>
      </c>
      <c r="M123" s="44">
        <f t="shared" si="6"/>
        <v>0</v>
      </c>
      <c r="N123" s="45">
        <v>260</v>
      </c>
      <c r="O123" s="6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</row>
    <row r="124" spans="1:33" s="142" customFormat="1" ht="30" customHeight="1" x14ac:dyDescent="0.25">
      <c r="A124" s="41" t="s">
        <v>39</v>
      </c>
      <c r="B124" s="41" t="s">
        <v>51</v>
      </c>
      <c r="C124" s="47" t="s">
        <v>215</v>
      </c>
      <c r="D124" s="50" t="s">
        <v>210</v>
      </c>
      <c r="E124" s="47" t="s">
        <v>34</v>
      </c>
      <c r="F124" s="47" t="s">
        <v>56</v>
      </c>
      <c r="G124" s="42">
        <v>44991</v>
      </c>
      <c r="H124" s="44">
        <v>0</v>
      </c>
      <c r="I124" s="44">
        <v>0</v>
      </c>
      <c r="J124" s="44">
        <f t="shared" si="8"/>
        <v>0</v>
      </c>
      <c r="K124" s="45">
        <v>590</v>
      </c>
      <c r="L124" s="45">
        <f t="shared" si="5"/>
        <v>590</v>
      </c>
      <c r="M124" s="45">
        <f t="shared" si="6"/>
        <v>0</v>
      </c>
      <c r="N124" s="45">
        <v>590</v>
      </c>
      <c r="O124" s="6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</row>
    <row r="125" spans="1:33" s="1" customFormat="1" ht="15" customHeight="1" x14ac:dyDescent="0.25">
      <c r="A125" s="41" t="s">
        <v>39</v>
      </c>
      <c r="B125" s="41" t="s">
        <v>51</v>
      </c>
      <c r="C125" s="47" t="s">
        <v>200</v>
      </c>
      <c r="D125" s="50" t="s">
        <v>204</v>
      </c>
      <c r="E125" s="47" t="s">
        <v>67</v>
      </c>
      <c r="F125" s="47" t="s">
        <v>201</v>
      </c>
      <c r="G125" s="51">
        <v>44974</v>
      </c>
      <c r="H125" s="44">
        <v>0</v>
      </c>
      <c r="I125" s="44">
        <v>0</v>
      </c>
      <c r="J125" s="44">
        <f t="shared" si="8"/>
        <v>0</v>
      </c>
      <c r="K125" s="45">
        <v>63</v>
      </c>
      <c r="L125" s="45">
        <f t="shared" si="5"/>
        <v>63</v>
      </c>
      <c r="M125" s="45">
        <f t="shared" si="6"/>
        <v>0</v>
      </c>
      <c r="N125" s="45">
        <v>63</v>
      </c>
      <c r="O125" s="6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</row>
    <row r="126" spans="1:33" s="142" customFormat="1" ht="15" customHeight="1" x14ac:dyDescent="0.25">
      <c r="A126" s="41" t="s">
        <v>39</v>
      </c>
      <c r="B126" s="41" t="s">
        <v>51</v>
      </c>
      <c r="C126" s="43" t="s">
        <v>211</v>
      </c>
      <c r="D126" s="43" t="s">
        <v>212</v>
      </c>
      <c r="E126" s="41" t="s">
        <v>34</v>
      </c>
      <c r="F126" s="41" t="s">
        <v>74</v>
      </c>
      <c r="G126" s="42">
        <v>44974</v>
      </c>
      <c r="H126" s="44">
        <v>0</v>
      </c>
      <c r="I126" s="44">
        <v>0</v>
      </c>
      <c r="J126" s="44">
        <f t="shared" si="8"/>
        <v>0</v>
      </c>
      <c r="K126" s="44">
        <v>1140.2</v>
      </c>
      <c r="L126" s="44">
        <f t="shared" si="5"/>
        <v>1140.2</v>
      </c>
      <c r="M126" s="44">
        <f t="shared" si="6"/>
        <v>0</v>
      </c>
      <c r="N126" s="45">
        <v>1140.2</v>
      </c>
      <c r="O126" s="6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</row>
    <row r="127" spans="1:33" s="142" customFormat="1" ht="15" customHeight="1" x14ac:dyDescent="0.25">
      <c r="A127" s="47" t="s">
        <v>40</v>
      </c>
      <c r="B127" s="47" t="s">
        <v>40</v>
      </c>
      <c r="C127" s="47" t="s">
        <v>213</v>
      </c>
      <c r="D127" s="50" t="s">
        <v>214</v>
      </c>
      <c r="E127" s="47" t="s">
        <v>33</v>
      </c>
      <c r="F127" s="47" t="s">
        <v>74</v>
      </c>
      <c r="G127" s="51">
        <v>45002</v>
      </c>
      <c r="H127" s="44">
        <v>17250</v>
      </c>
      <c r="I127" s="44">
        <f>H127*118%</f>
        <v>20355</v>
      </c>
      <c r="J127" s="44">
        <f t="shared" si="8"/>
        <v>1744.2000000000007</v>
      </c>
      <c r="K127" s="45">
        <v>18610.8</v>
      </c>
      <c r="L127" s="45">
        <f t="shared" si="5"/>
        <v>18610.8</v>
      </c>
      <c r="M127" s="45">
        <f t="shared" si="6"/>
        <v>0</v>
      </c>
      <c r="N127" s="44">
        <v>18610.8</v>
      </c>
      <c r="O127" s="4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</row>
    <row r="128" spans="1:33" s="1" customFormat="1" ht="15" customHeight="1" x14ac:dyDescent="0.25">
      <c r="A128" s="41" t="s">
        <v>39</v>
      </c>
      <c r="B128" s="41" t="s">
        <v>51</v>
      </c>
      <c r="C128" s="47" t="s">
        <v>200</v>
      </c>
      <c r="D128" s="50" t="s">
        <v>204</v>
      </c>
      <c r="E128" s="47" t="s">
        <v>67</v>
      </c>
      <c r="F128" s="47" t="s">
        <v>201</v>
      </c>
      <c r="G128" s="51">
        <v>44979</v>
      </c>
      <c r="H128" s="44">
        <v>0</v>
      </c>
      <c r="I128" s="44">
        <v>0</v>
      </c>
      <c r="J128" s="44">
        <f t="shared" si="8"/>
        <v>0</v>
      </c>
      <c r="K128" s="45">
        <v>26.1</v>
      </c>
      <c r="L128" s="45">
        <f t="shared" si="5"/>
        <v>26.1</v>
      </c>
      <c r="M128" s="45">
        <f t="shared" si="6"/>
        <v>0</v>
      </c>
      <c r="N128" s="45">
        <v>26.1</v>
      </c>
      <c r="O128" s="6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</row>
    <row r="129" spans="1:33" s="142" customFormat="1" ht="28.5" customHeight="1" x14ac:dyDescent="0.25">
      <c r="A129" s="75" t="s">
        <v>39</v>
      </c>
      <c r="B129" s="76" t="s">
        <v>45</v>
      </c>
      <c r="C129" s="76" t="s">
        <v>171</v>
      </c>
      <c r="D129" s="76" t="s">
        <v>216</v>
      </c>
      <c r="E129" s="75" t="s">
        <v>34</v>
      </c>
      <c r="F129" s="75" t="s">
        <v>56</v>
      </c>
      <c r="G129" s="51">
        <v>45397</v>
      </c>
      <c r="H129" s="77">
        <v>0</v>
      </c>
      <c r="I129" s="77">
        <v>0</v>
      </c>
      <c r="J129" s="77">
        <f t="shared" si="8"/>
        <v>0</v>
      </c>
      <c r="K129" s="77">
        <v>3500</v>
      </c>
      <c r="L129" s="77">
        <f t="shared" si="5"/>
        <v>3500</v>
      </c>
      <c r="M129" s="77">
        <f t="shared" si="6"/>
        <v>0</v>
      </c>
      <c r="N129" s="77">
        <v>3500</v>
      </c>
      <c r="O129" s="68"/>
      <c r="P129" s="54"/>
      <c r="Q129" s="55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</row>
    <row r="130" spans="1:33" s="25" customFormat="1" ht="15" customHeight="1" x14ac:dyDescent="0.25">
      <c r="A130" s="75" t="s">
        <v>39</v>
      </c>
      <c r="B130" s="76" t="s">
        <v>51</v>
      </c>
      <c r="C130" s="76" t="s">
        <v>339</v>
      </c>
      <c r="D130" s="76" t="s">
        <v>217</v>
      </c>
      <c r="E130" s="75" t="s">
        <v>34</v>
      </c>
      <c r="F130" s="75" t="s">
        <v>56</v>
      </c>
      <c r="G130" s="51">
        <v>45353</v>
      </c>
      <c r="H130" s="77">
        <v>0</v>
      </c>
      <c r="I130" s="77">
        <v>0</v>
      </c>
      <c r="J130" s="77">
        <f t="shared" si="8"/>
        <v>0</v>
      </c>
      <c r="K130" s="77">
        <v>1364</v>
      </c>
      <c r="L130" s="77">
        <f t="shared" si="5"/>
        <v>1364</v>
      </c>
      <c r="M130" s="45">
        <f t="shared" si="6"/>
        <v>0</v>
      </c>
      <c r="N130" s="77">
        <v>1364</v>
      </c>
      <c r="O130" s="69"/>
    </row>
    <row r="131" spans="1:33" s="25" customFormat="1" ht="15" customHeight="1" x14ac:dyDescent="0.25">
      <c r="A131" s="80" t="s">
        <v>39</v>
      </c>
      <c r="B131" s="80" t="s">
        <v>51</v>
      </c>
      <c r="C131" s="82" t="s">
        <v>237</v>
      </c>
      <c r="D131" s="82" t="s">
        <v>240</v>
      </c>
      <c r="E131" s="80" t="s">
        <v>37</v>
      </c>
      <c r="F131" s="80" t="s">
        <v>74</v>
      </c>
      <c r="G131" s="79">
        <v>44990</v>
      </c>
      <c r="H131" s="44">
        <v>0</v>
      </c>
      <c r="I131" s="44">
        <v>0</v>
      </c>
      <c r="J131" s="44">
        <f t="shared" si="8"/>
        <v>0</v>
      </c>
      <c r="K131" s="83">
        <v>750</v>
      </c>
      <c r="L131" s="44">
        <f t="shared" si="5"/>
        <v>750</v>
      </c>
      <c r="M131" s="45">
        <f t="shared" si="6"/>
        <v>0</v>
      </c>
      <c r="N131" s="77">
        <v>750</v>
      </c>
      <c r="O131" s="69"/>
    </row>
    <row r="132" spans="1:33" s="25" customFormat="1" ht="15" customHeight="1" x14ac:dyDescent="0.25">
      <c r="A132" s="80" t="s">
        <v>39</v>
      </c>
      <c r="B132" s="80" t="s">
        <v>51</v>
      </c>
      <c r="C132" s="82" t="s">
        <v>237</v>
      </c>
      <c r="D132" s="82" t="s">
        <v>239</v>
      </c>
      <c r="E132" s="80" t="s">
        <v>37</v>
      </c>
      <c r="F132" s="80" t="s">
        <v>74</v>
      </c>
      <c r="G132" s="79">
        <v>44990</v>
      </c>
      <c r="H132" s="44">
        <v>0</v>
      </c>
      <c r="I132" s="44">
        <v>0</v>
      </c>
      <c r="J132" s="44">
        <f t="shared" si="8"/>
        <v>0</v>
      </c>
      <c r="K132" s="83">
        <v>500</v>
      </c>
      <c r="L132" s="44">
        <f>SUM(N132:AG132)</f>
        <v>500</v>
      </c>
      <c r="M132" s="45">
        <f>K132-L132</f>
        <v>0</v>
      </c>
      <c r="N132" s="77">
        <v>500</v>
      </c>
      <c r="O132" s="69"/>
    </row>
    <row r="133" spans="1:33" s="25" customFormat="1" ht="15" customHeight="1" x14ac:dyDescent="0.25">
      <c r="A133" s="80" t="s">
        <v>39</v>
      </c>
      <c r="B133" s="80" t="s">
        <v>51</v>
      </c>
      <c r="C133" s="82" t="s">
        <v>237</v>
      </c>
      <c r="D133" s="82" t="s">
        <v>238</v>
      </c>
      <c r="E133" s="80" t="s">
        <v>37</v>
      </c>
      <c r="F133" s="80" t="s">
        <v>74</v>
      </c>
      <c r="G133" s="79">
        <v>44990</v>
      </c>
      <c r="H133" s="44">
        <v>0</v>
      </c>
      <c r="I133" s="44">
        <v>0</v>
      </c>
      <c r="J133" s="44">
        <f t="shared" si="8"/>
        <v>0</v>
      </c>
      <c r="K133" s="83">
        <v>2356</v>
      </c>
      <c r="L133" s="44">
        <f>SUM(N133:AG133)</f>
        <v>2356</v>
      </c>
      <c r="M133" s="45">
        <f>K133-L133</f>
        <v>0</v>
      </c>
      <c r="N133" s="77">
        <v>2356</v>
      </c>
      <c r="O133" s="69"/>
    </row>
    <row r="134" spans="1:33" s="125" customFormat="1" ht="14.25" customHeight="1" x14ac:dyDescent="0.25">
      <c r="A134" s="185" t="s">
        <v>39</v>
      </c>
      <c r="B134" s="185" t="s">
        <v>51</v>
      </c>
      <c r="C134" s="209" t="s">
        <v>227</v>
      </c>
      <c r="D134" s="209" t="s">
        <v>228</v>
      </c>
      <c r="E134" s="208" t="s">
        <v>34</v>
      </c>
      <c r="F134" s="208" t="s">
        <v>56</v>
      </c>
      <c r="G134" s="210">
        <v>45169</v>
      </c>
      <c r="H134" s="120">
        <v>0</v>
      </c>
      <c r="I134" s="120">
        <v>0</v>
      </c>
      <c r="J134" s="120">
        <f t="shared" si="8"/>
        <v>0</v>
      </c>
      <c r="K134" s="211">
        <v>4500</v>
      </c>
      <c r="L134" s="120">
        <f t="shared" si="5"/>
        <v>4500</v>
      </c>
      <c r="M134" s="211">
        <f t="shared" si="6"/>
        <v>0</v>
      </c>
      <c r="N134" s="211">
        <v>750</v>
      </c>
      <c r="O134" s="211">
        <v>750</v>
      </c>
      <c r="P134" s="211">
        <v>750</v>
      </c>
      <c r="Q134" s="211">
        <v>750</v>
      </c>
      <c r="R134" s="211">
        <v>750</v>
      </c>
      <c r="S134" s="211">
        <v>750</v>
      </c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</row>
    <row r="135" spans="1:33" s="142" customFormat="1" ht="15" customHeight="1" x14ac:dyDescent="0.25">
      <c r="A135" s="47" t="s">
        <v>40</v>
      </c>
      <c r="B135" s="50" t="s">
        <v>40</v>
      </c>
      <c r="C135" s="47" t="s">
        <v>218</v>
      </c>
      <c r="D135" s="50" t="s">
        <v>219</v>
      </c>
      <c r="E135" s="47" t="s">
        <v>33</v>
      </c>
      <c r="F135" s="47" t="s">
        <v>74</v>
      </c>
      <c r="G135" s="51">
        <v>45007</v>
      </c>
      <c r="H135" s="44">
        <v>11695</v>
      </c>
      <c r="I135" s="44">
        <f>H135*118%</f>
        <v>13800.099999999999</v>
      </c>
      <c r="J135" s="44">
        <f t="shared" si="8"/>
        <v>3381.0999999999985</v>
      </c>
      <c r="K135" s="45">
        <v>10419</v>
      </c>
      <c r="L135" s="45">
        <f t="shared" si="5"/>
        <v>10419</v>
      </c>
      <c r="M135" s="45">
        <f t="shared" si="6"/>
        <v>0</v>
      </c>
      <c r="N135" s="45">
        <v>10419</v>
      </c>
      <c r="O135" s="6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</row>
    <row r="136" spans="1:33" s="142" customFormat="1" ht="15" customHeight="1" x14ac:dyDescent="0.25">
      <c r="A136" s="80" t="s">
        <v>39</v>
      </c>
      <c r="B136" s="80" t="s">
        <v>51</v>
      </c>
      <c r="C136" s="47" t="s">
        <v>220</v>
      </c>
      <c r="D136" s="50" t="s">
        <v>222</v>
      </c>
      <c r="E136" s="47" t="s">
        <v>34</v>
      </c>
      <c r="F136" s="47" t="s">
        <v>74</v>
      </c>
      <c r="G136" s="51">
        <v>44987</v>
      </c>
      <c r="H136" s="44">
        <v>0</v>
      </c>
      <c r="I136" s="44">
        <v>0</v>
      </c>
      <c r="J136" s="44">
        <f t="shared" si="8"/>
        <v>0</v>
      </c>
      <c r="K136" s="45">
        <v>360</v>
      </c>
      <c r="L136" s="45">
        <f t="shared" si="5"/>
        <v>360</v>
      </c>
      <c r="M136" s="45">
        <f t="shared" si="6"/>
        <v>0</v>
      </c>
      <c r="N136" s="45">
        <v>360</v>
      </c>
      <c r="O136" s="6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</row>
    <row r="137" spans="1:33" s="142" customFormat="1" ht="15" customHeight="1" x14ac:dyDescent="0.25">
      <c r="A137" s="80" t="s">
        <v>39</v>
      </c>
      <c r="B137" s="80" t="s">
        <v>51</v>
      </c>
      <c r="C137" s="47" t="s">
        <v>220</v>
      </c>
      <c r="D137" s="50" t="s">
        <v>221</v>
      </c>
      <c r="E137" s="47" t="s">
        <v>55</v>
      </c>
      <c r="F137" s="47" t="s">
        <v>74</v>
      </c>
      <c r="G137" s="51">
        <v>44987</v>
      </c>
      <c r="H137" s="44">
        <v>0</v>
      </c>
      <c r="I137" s="44">
        <v>0</v>
      </c>
      <c r="J137" s="44">
        <f t="shared" si="8"/>
        <v>0</v>
      </c>
      <c r="K137" s="45">
        <v>150</v>
      </c>
      <c r="L137" s="45">
        <f t="shared" si="5"/>
        <v>150</v>
      </c>
      <c r="M137" s="45">
        <f t="shared" si="6"/>
        <v>0</v>
      </c>
      <c r="N137" s="45">
        <v>150</v>
      </c>
      <c r="O137" s="6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</row>
    <row r="138" spans="1:33" s="142" customFormat="1" ht="15" customHeight="1" x14ac:dyDescent="0.25">
      <c r="A138" s="80" t="s">
        <v>39</v>
      </c>
      <c r="B138" s="80" t="s">
        <v>51</v>
      </c>
      <c r="C138" s="47" t="s">
        <v>220</v>
      </c>
      <c r="D138" s="50" t="s">
        <v>223</v>
      </c>
      <c r="E138" s="47" t="s">
        <v>34</v>
      </c>
      <c r="F138" s="47" t="s">
        <v>74</v>
      </c>
      <c r="G138" s="51">
        <v>44987</v>
      </c>
      <c r="H138" s="44">
        <v>0</v>
      </c>
      <c r="I138" s="44">
        <v>0</v>
      </c>
      <c r="J138" s="44">
        <f t="shared" si="8"/>
        <v>0</v>
      </c>
      <c r="K138" s="45">
        <v>60</v>
      </c>
      <c r="L138" s="45">
        <f t="shared" si="5"/>
        <v>60</v>
      </c>
      <c r="M138" s="45">
        <f t="shared" si="6"/>
        <v>0</v>
      </c>
      <c r="N138" s="45">
        <v>60</v>
      </c>
      <c r="O138" s="6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</row>
    <row r="139" spans="1:33" s="24" customFormat="1" ht="42.75" customHeight="1" x14ac:dyDescent="0.25">
      <c r="A139" s="41" t="s">
        <v>39</v>
      </c>
      <c r="B139" s="43" t="s">
        <v>45</v>
      </c>
      <c r="C139" s="43" t="s">
        <v>169</v>
      </c>
      <c r="D139" s="43" t="s">
        <v>224</v>
      </c>
      <c r="E139" s="41" t="s">
        <v>34</v>
      </c>
      <c r="F139" s="41" t="s">
        <v>56</v>
      </c>
      <c r="G139" s="42">
        <v>45344</v>
      </c>
      <c r="H139" s="44">
        <v>0</v>
      </c>
      <c r="I139" s="44">
        <v>0</v>
      </c>
      <c r="J139" s="44">
        <f t="shared" si="8"/>
        <v>0</v>
      </c>
      <c r="K139" s="44">
        <v>6000</v>
      </c>
      <c r="L139" s="44">
        <f t="shared" si="5"/>
        <v>6000</v>
      </c>
      <c r="M139" s="44">
        <f t="shared" si="6"/>
        <v>0</v>
      </c>
      <c r="N139" s="44">
        <v>6000</v>
      </c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</row>
    <row r="140" spans="1:33" s="1" customFormat="1" ht="14.25" customHeight="1" x14ac:dyDescent="0.25">
      <c r="A140" s="41" t="s">
        <v>41</v>
      </c>
      <c r="B140" s="41" t="s">
        <v>40</v>
      </c>
      <c r="C140" s="43" t="s">
        <v>229</v>
      </c>
      <c r="D140" s="43" t="s">
        <v>230</v>
      </c>
      <c r="E140" s="41" t="s">
        <v>33</v>
      </c>
      <c r="F140" s="41" t="s">
        <v>74</v>
      </c>
      <c r="G140" s="42">
        <v>45137</v>
      </c>
      <c r="H140" s="44">
        <v>0</v>
      </c>
      <c r="I140" s="44">
        <v>0</v>
      </c>
      <c r="J140" s="44">
        <f t="shared" si="8"/>
        <v>0</v>
      </c>
      <c r="K140" s="44">
        <v>140000</v>
      </c>
      <c r="L140" s="44">
        <f t="shared" si="5"/>
        <v>0</v>
      </c>
      <c r="M140" s="44">
        <f t="shared" si="6"/>
        <v>140000</v>
      </c>
      <c r="N140" s="40"/>
      <c r="O140" s="40"/>
      <c r="P140" s="10"/>
      <c r="Q140" s="34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 s="1" customFormat="1" ht="14.25" customHeight="1" x14ac:dyDescent="0.25">
      <c r="A141" s="41" t="s">
        <v>39</v>
      </c>
      <c r="B141" s="41" t="s">
        <v>52</v>
      </c>
      <c r="C141" s="43" t="s">
        <v>225</v>
      </c>
      <c r="D141" s="43" t="s">
        <v>226</v>
      </c>
      <c r="E141" s="41" t="s">
        <v>67</v>
      </c>
      <c r="F141" s="41" t="s">
        <v>56</v>
      </c>
      <c r="G141" s="42">
        <v>45016</v>
      </c>
      <c r="H141" s="44">
        <v>0</v>
      </c>
      <c r="I141" s="44">
        <v>0</v>
      </c>
      <c r="J141" s="44">
        <f t="shared" si="8"/>
        <v>0</v>
      </c>
      <c r="K141" s="44">
        <v>13000</v>
      </c>
      <c r="L141" s="44">
        <f t="shared" si="5"/>
        <v>13000</v>
      </c>
      <c r="M141" s="44">
        <f t="shared" si="6"/>
        <v>0</v>
      </c>
      <c r="N141" s="44">
        <v>13000</v>
      </c>
      <c r="O141" s="40"/>
      <c r="P141" s="10"/>
      <c r="Q141" s="40"/>
      <c r="R141" s="4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pans="1:33" s="140" customFormat="1" ht="15" customHeight="1" x14ac:dyDescent="0.25">
      <c r="A142" s="121" t="s">
        <v>39</v>
      </c>
      <c r="B142" s="203" t="s">
        <v>43</v>
      </c>
      <c r="C142" s="129" t="s">
        <v>154</v>
      </c>
      <c r="D142" s="129" t="s">
        <v>156</v>
      </c>
      <c r="E142" s="203" t="s">
        <v>55</v>
      </c>
      <c r="F142" s="203" t="s">
        <v>74</v>
      </c>
      <c r="G142" s="202">
        <v>45291</v>
      </c>
      <c r="H142" s="120">
        <v>0</v>
      </c>
      <c r="I142" s="120">
        <v>0</v>
      </c>
      <c r="J142" s="120">
        <f t="shared" si="8"/>
        <v>0</v>
      </c>
      <c r="K142" s="119">
        <v>4000</v>
      </c>
      <c r="L142" s="119">
        <f>SUM(N142:AG142)</f>
        <v>3998.7999999999997</v>
      </c>
      <c r="M142" s="119">
        <f>K142-L142</f>
        <v>1.2000000000002728</v>
      </c>
      <c r="N142" s="120">
        <v>1042.95</v>
      </c>
      <c r="O142" s="120">
        <v>44</v>
      </c>
      <c r="P142" s="120">
        <v>457</v>
      </c>
      <c r="Q142" s="120">
        <v>253.8</v>
      </c>
      <c r="R142" s="120">
        <v>90.1</v>
      </c>
      <c r="S142" s="120">
        <v>820</v>
      </c>
      <c r="T142" s="120">
        <v>791.8</v>
      </c>
      <c r="U142" s="120">
        <v>41.25</v>
      </c>
      <c r="V142" s="120">
        <v>457.9</v>
      </c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</row>
    <row r="143" spans="1:33" s="1" customFormat="1" ht="15" customHeight="1" x14ac:dyDescent="0.25">
      <c r="A143" s="41" t="s">
        <v>39</v>
      </c>
      <c r="B143" s="41" t="s">
        <v>51</v>
      </c>
      <c r="C143" s="47" t="s">
        <v>200</v>
      </c>
      <c r="D143" s="50" t="s">
        <v>204</v>
      </c>
      <c r="E143" s="41" t="s">
        <v>67</v>
      </c>
      <c r="F143" s="47" t="s">
        <v>201</v>
      </c>
      <c r="G143" s="51">
        <v>44982</v>
      </c>
      <c r="H143" s="44">
        <v>0</v>
      </c>
      <c r="I143" s="44">
        <v>0</v>
      </c>
      <c r="J143" s="44">
        <f t="shared" si="8"/>
        <v>0</v>
      </c>
      <c r="K143" s="45">
        <v>56</v>
      </c>
      <c r="L143" s="45">
        <f>SUM(N143:AG143)</f>
        <v>56</v>
      </c>
      <c r="M143" s="45">
        <f>K143-L143</f>
        <v>0</v>
      </c>
      <c r="N143" s="45">
        <v>56</v>
      </c>
      <c r="O143" s="6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</row>
    <row r="144" spans="1:33" s="142" customFormat="1" ht="41.25" customHeight="1" x14ac:dyDescent="0.25">
      <c r="A144" s="47" t="s">
        <v>39</v>
      </c>
      <c r="B144" s="47" t="s">
        <v>251</v>
      </c>
      <c r="C144" s="81" t="s">
        <v>233</v>
      </c>
      <c r="D144" s="81" t="s">
        <v>232</v>
      </c>
      <c r="E144" s="41" t="s">
        <v>67</v>
      </c>
      <c r="F144" s="73" t="s">
        <v>231</v>
      </c>
      <c r="G144" s="49">
        <v>44983</v>
      </c>
      <c r="H144" s="44">
        <v>0</v>
      </c>
      <c r="I144" s="44">
        <v>0</v>
      </c>
      <c r="J144" s="44">
        <f t="shared" si="8"/>
        <v>0</v>
      </c>
      <c r="K144" s="74">
        <v>23000</v>
      </c>
      <c r="L144" s="45">
        <f t="shared" si="5"/>
        <v>20380.7</v>
      </c>
      <c r="M144" s="45">
        <f t="shared" si="6"/>
        <v>2619.2999999999993</v>
      </c>
      <c r="N144" s="45">
        <v>20380.7</v>
      </c>
      <c r="O144" s="6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</row>
    <row r="145" spans="1:39" s="149" customFormat="1" ht="28.5" customHeight="1" x14ac:dyDescent="0.25">
      <c r="A145" s="41" t="s">
        <v>41</v>
      </c>
      <c r="B145" s="41" t="s">
        <v>40</v>
      </c>
      <c r="C145" s="43" t="s">
        <v>90</v>
      </c>
      <c r="D145" s="43" t="s">
        <v>91</v>
      </c>
      <c r="E145" s="41" t="s">
        <v>34</v>
      </c>
      <c r="F145" s="41" t="s">
        <v>56</v>
      </c>
      <c r="G145" s="42">
        <v>45291</v>
      </c>
      <c r="H145" s="44">
        <v>0</v>
      </c>
      <c r="I145" s="44">
        <v>0</v>
      </c>
      <c r="J145" s="44">
        <f t="shared" si="8"/>
        <v>0</v>
      </c>
      <c r="K145" s="194">
        <v>16703.966</v>
      </c>
      <c r="L145" s="44">
        <f t="shared" si="5"/>
        <v>16595.48</v>
      </c>
      <c r="M145" s="194">
        <f t="shared" si="6"/>
        <v>108.48600000000079</v>
      </c>
      <c r="N145" s="45">
        <v>1681.24</v>
      </c>
      <c r="O145" s="45">
        <v>1627.01</v>
      </c>
      <c r="P145" s="45">
        <v>1681.24</v>
      </c>
      <c r="Q145" s="45">
        <v>1627.01</v>
      </c>
      <c r="R145" s="45">
        <v>1681.24</v>
      </c>
      <c r="S145" s="45">
        <v>1681.24</v>
      </c>
      <c r="T145" s="45">
        <v>1627.01</v>
      </c>
      <c r="U145" s="45">
        <v>1681.24</v>
      </c>
      <c r="V145" s="45">
        <v>1627.01</v>
      </c>
      <c r="W145" s="45">
        <v>1681.24</v>
      </c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</row>
    <row r="146" spans="1:39" s="141" customFormat="1" ht="15" customHeight="1" x14ac:dyDescent="0.25">
      <c r="A146" s="41" t="s">
        <v>39</v>
      </c>
      <c r="B146" s="41" t="s">
        <v>51</v>
      </c>
      <c r="C146" s="47" t="s">
        <v>149</v>
      </c>
      <c r="D146" s="50" t="s">
        <v>150</v>
      </c>
      <c r="E146" s="47" t="s">
        <v>34</v>
      </c>
      <c r="F146" s="47" t="s">
        <v>74</v>
      </c>
      <c r="G146" s="51">
        <v>44995</v>
      </c>
      <c r="H146" s="44">
        <v>0</v>
      </c>
      <c r="I146" s="44">
        <v>0</v>
      </c>
      <c r="J146" s="44">
        <f t="shared" si="8"/>
        <v>0</v>
      </c>
      <c r="K146" s="45">
        <v>300</v>
      </c>
      <c r="L146" s="45">
        <f t="shared" si="5"/>
        <v>300</v>
      </c>
      <c r="M146" s="45">
        <f t="shared" si="6"/>
        <v>0</v>
      </c>
      <c r="N146" s="74">
        <v>300</v>
      </c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</row>
    <row r="147" spans="1:39" s="142" customFormat="1" ht="24.75" customHeight="1" x14ac:dyDescent="0.25">
      <c r="A147" s="73" t="s">
        <v>40</v>
      </c>
      <c r="B147" s="73" t="s">
        <v>40</v>
      </c>
      <c r="C147" s="47" t="s">
        <v>235</v>
      </c>
      <c r="D147" s="50" t="s">
        <v>236</v>
      </c>
      <c r="E147" s="47" t="s">
        <v>37</v>
      </c>
      <c r="F147" s="47" t="s">
        <v>74</v>
      </c>
      <c r="G147" s="49">
        <v>45074</v>
      </c>
      <c r="H147" s="44">
        <v>4000000</v>
      </c>
      <c r="I147" s="44">
        <v>4000000</v>
      </c>
      <c r="J147" s="44">
        <f t="shared" si="8"/>
        <v>600000</v>
      </c>
      <c r="K147" s="45">
        <v>3400000</v>
      </c>
      <c r="L147" s="45">
        <f t="shared" ref="L147:L211" si="9">SUM(N147:AG147)</f>
        <v>3400000</v>
      </c>
      <c r="M147" s="45">
        <f t="shared" ref="M147:M211" si="10">K147-L147</f>
        <v>0</v>
      </c>
      <c r="N147" s="45">
        <v>3400000</v>
      </c>
      <c r="O147" s="6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</row>
    <row r="148" spans="1:39" s="142" customFormat="1" ht="15" customHeight="1" x14ac:dyDescent="0.25">
      <c r="A148" s="73" t="s">
        <v>39</v>
      </c>
      <c r="B148" s="73" t="s">
        <v>51</v>
      </c>
      <c r="C148" s="47" t="s">
        <v>241</v>
      </c>
      <c r="D148" s="50" t="s">
        <v>242</v>
      </c>
      <c r="E148" s="47" t="s">
        <v>37</v>
      </c>
      <c r="F148" s="47" t="s">
        <v>180</v>
      </c>
      <c r="G148" s="49">
        <v>45000</v>
      </c>
      <c r="H148" s="44">
        <v>0</v>
      </c>
      <c r="I148" s="44">
        <v>0</v>
      </c>
      <c r="J148" s="44">
        <f t="shared" si="8"/>
        <v>0</v>
      </c>
      <c r="K148" s="45">
        <v>2820</v>
      </c>
      <c r="L148" s="45">
        <f t="shared" si="9"/>
        <v>2820</v>
      </c>
      <c r="M148" s="45">
        <f t="shared" si="10"/>
        <v>0</v>
      </c>
      <c r="N148" s="45">
        <v>2820</v>
      </c>
      <c r="O148" s="6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</row>
    <row r="149" spans="1:39" s="142" customFormat="1" ht="15" customHeight="1" x14ac:dyDescent="0.25">
      <c r="A149" s="73" t="s">
        <v>39</v>
      </c>
      <c r="B149" s="73" t="s">
        <v>51</v>
      </c>
      <c r="C149" s="47" t="s">
        <v>241</v>
      </c>
      <c r="D149" s="50" t="s">
        <v>243</v>
      </c>
      <c r="E149" s="47" t="s">
        <v>37</v>
      </c>
      <c r="F149" s="47" t="s">
        <v>180</v>
      </c>
      <c r="G149" s="49">
        <v>45000</v>
      </c>
      <c r="H149" s="44">
        <v>0</v>
      </c>
      <c r="I149" s="44">
        <v>0</v>
      </c>
      <c r="J149" s="44">
        <f t="shared" si="8"/>
        <v>0</v>
      </c>
      <c r="K149" s="45">
        <v>375</v>
      </c>
      <c r="L149" s="45">
        <f>SUM(N149:AG149)</f>
        <v>375</v>
      </c>
      <c r="M149" s="45">
        <f>K149-L149</f>
        <v>0</v>
      </c>
      <c r="N149" s="45">
        <v>375</v>
      </c>
      <c r="O149" s="6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</row>
    <row r="150" spans="1:39" s="142" customFormat="1" ht="15" customHeight="1" x14ac:dyDescent="0.25">
      <c r="A150" s="73" t="s">
        <v>39</v>
      </c>
      <c r="B150" s="73" t="s">
        <v>51</v>
      </c>
      <c r="C150" s="47" t="s">
        <v>241</v>
      </c>
      <c r="D150" s="50" t="s">
        <v>244</v>
      </c>
      <c r="E150" s="47" t="s">
        <v>37</v>
      </c>
      <c r="F150" s="47" t="s">
        <v>180</v>
      </c>
      <c r="G150" s="49">
        <v>45000</v>
      </c>
      <c r="H150" s="44">
        <v>0</v>
      </c>
      <c r="I150" s="44">
        <v>0</v>
      </c>
      <c r="J150" s="44">
        <f t="shared" si="8"/>
        <v>0</v>
      </c>
      <c r="K150" s="45">
        <v>200</v>
      </c>
      <c r="L150" s="45">
        <f>SUM(N150:AG150)</f>
        <v>200</v>
      </c>
      <c r="M150" s="45">
        <f>K150-L150</f>
        <v>0</v>
      </c>
      <c r="N150" s="45">
        <v>200</v>
      </c>
      <c r="O150" s="6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</row>
    <row r="151" spans="1:39" s="142" customFormat="1" ht="15" customHeight="1" x14ac:dyDescent="0.25">
      <c r="A151" s="73" t="s">
        <v>39</v>
      </c>
      <c r="B151" s="73" t="s">
        <v>51</v>
      </c>
      <c r="C151" s="47" t="s">
        <v>241</v>
      </c>
      <c r="D151" s="50" t="s">
        <v>245</v>
      </c>
      <c r="E151" s="47" t="s">
        <v>37</v>
      </c>
      <c r="F151" s="47" t="s">
        <v>180</v>
      </c>
      <c r="G151" s="49">
        <v>45000</v>
      </c>
      <c r="H151" s="44">
        <v>0</v>
      </c>
      <c r="I151" s="44">
        <v>0</v>
      </c>
      <c r="J151" s="44">
        <f t="shared" si="8"/>
        <v>0</v>
      </c>
      <c r="K151" s="45">
        <v>400</v>
      </c>
      <c r="L151" s="45">
        <f>SUM(N151:AG151)</f>
        <v>400</v>
      </c>
      <c r="M151" s="45">
        <f>K151-L151</f>
        <v>0</v>
      </c>
      <c r="N151" s="45">
        <v>400</v>
      </c>
      <c r="O151" s="6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</row>
    <row r="152" spans="1:39" s="142" customFormat="1" ht="15" customHeight="1" x14ac:dyDescent="0.25">
      <c r="A152" s="73" t="s">
        <v>39</v>
      </c>
      <c r="B152" s="73" t="s">
        <v>51</v>
      </c>
      <c r="C152" s="47" t="s">
        <v>241</v>
      </c>
      <c r="D152" s="50" t="s">
        <v>246</v>
      </c>
      <c r="E152" s="47" t="s">
        <v>37</v>
      </c>
      <c r="F152" s="47" t="s">
        <v>180</v>
      </c>
      <c r="G152" s="49">
        <v>45000</v>
      </c>
      <c r="H152" s="44">
        <v>0</v>
      </c>
      <c r="I152" s="44">
        <v>0</v>
      </c>
      <c r="J152" s="44">
        <f t="shared" si="8"/>
        <v>0</v>
      </c>
      <c r="K152" s="45">
        <v>294</v>
      </c>
      <c r="L152" s="45">
        <f>SUM(N152:AG152)</f>
        <v>294</v>
      </c>
      <c r="M152" s="45">
        <f>K152-L152</f>
        <v>0</v>
      </c>
      <c r="N152" s="45">
        <v>294</v>
      </c>
      <c r="O152" s="6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</row>
    <row r="153" spans="1:39" s="1" customFormat="1" ht="15" customHeight="1" x14ac:dyDescent="0.25">
      <c r="A153" s="73" t="s">
        <v>39</v>
      </c>
      <c r="B153" s="73" t="s">
        <v>51</v>
      </c>
      <c r="C153" s="47" t="s">
        <v>255</v>
      </c>
      <c r="D153" s="43" t="s">
        <v>247</v>
      </c>
      <c r="E153" s="41" t="s">
        <v>34</v>
      </c>
      <c r="F153" s="41" t="s">
        <v>74</v>
      </c>
      <c r="G153" s="49">
        <v>44995</v>
      </c>
      <c r="H153" s="44">
        <v>0</v>
      </c>
      <c r="I153" s="44">
        <v>0</v>
      </c>
      <c r="J153" s="44">
        <f t="shared" si="8"/>
        <v>0</v>
      </c>
      <c r="K153" s="44">
        <v>350</v>
      </c>
      <c r="L153" s="44">
        <f t="shared" si="9"/>
        <v>350</v>
      </c>
      <c r="M153" s="44">
        <f t="shared" si="10"/>
        <v>0</v>
      </c>
      <c r="N153" s="44">
        <v>350</v>
      </c>
      <c r="O153" s="4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:39" s="142" customFormat="1" ht="15" customHeight="1" x14ac:dyDescent="0.25">
      <c r="A154" s="73" t="s">
        <v>39</v>
      </c>
      <c r="B154" s="73" t="s">
        <v>51</v>
      </c>
      <c r="C154" s="47" t="s">
        <v>149</v>
      </c>
      <c r="D154" s="50" t="s">
        <v>248</v>
      </c>
      <c r="E154" s="47" t="s">
        <v>37</v>
      </c>
      <c r="F154" s="47" t="s">
        <v>180</v>
      </c>
      <c r="G154" s="49">
        <v>45000</v>
      </c>
      <c r="H154" s="44">
        <v>0</v>
      </c>
      <c r="I154" s="44">
        <v>0</v>
      </c>
      <c r="J154" s="44">
        <f t="shared" si="8"/>
        <v>0</v>
      </c>
      <c r="K154" s="45">
        <v>400</v>
      </c>
      <c r="L154" s="45">
        <f t="shared" si="9"/>
        <v>400</v>
      </c>
      <c r="M154" s="45">
        <f t="shared" si="10"/>
        <v>0</v>
      </c>
      <c r="N154" s="45">
        <v>400</v>
      </c>
      <c r="O154" s="6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</row>
    <row r="155" spans="1:39" s="142" customFormat="1" ht="15" customHeight="1" x14ac:dyDescent="0.25">
      <c r="A155" s="73" t="s">
        <v>39</v>
      </c>
      <c r="B155" s="73" t="s">
        <v>51</v>
      </c>
      <c r="C155" s="47" t="s">
        <v>249</v>
      </c>
      <c r="D155" s="50" t="s">
        <v>250</v>
      </c>
      <c r="E155" s="47" t="s">
        <v>37</v>
      </c>
      <c r="F155" s="47" t="s">
        <v>180</v>
      </c>
      <c r="G155" s="49">
        <v>44995</v>
      </c>
      <c r="H155" s="44">
        <v>0</v>
      </c>
      <c r="I155" s="44">
        <v>0</v>
      </c>
      <c r="J155" s="44">
        <f t="shared" si="8"/>
        <v>0</v>
      </c>
      <c r="K155" s="45">
        <v>1680</v>
      </c>
      <c r="L155" s="45">
        <f t="shared" si="9"/>
        <v>1680</v>
      </c>
      <c r="M155" s="45">
        <f t="shared" si="10"/>
        <v>0</v>
      </c>
      <c r="N155" s="45">
        <v>1680</v>
      </c>
      <c r="O155" s="6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</row>
    <row r="156" spans="1:39" s="142" customFormat="1" ht="30" customHeight="1" x14ac:dyDescent="0.25">
      <c r="A156" s="47" t="s">
        <v>40</v>
      </c>
      <c r="B156" s="47" t="s">
        <v>40</v>
      </c>
      <c r="C156" s="47" t="s">
        <v>252</v>
      </c>
      <c r="D156" s="50" t="s">
        <v>253</v>
      </c>
      <c r="E156" s="47" t="s">
        <v>36</v>
      </c>
      <c r="F156" s="47" t="s">
        <v>74</v>
      </c>
      <c r="G156" s="42">
        <v>45045</v>
      </c>
      <c r="H156" s="44">
        <v>2976000</v>
      </c>
      <c r="I156" s="44">
        <v>2976000</v>
      </c>
      <c r="J156" s="44">
        <f t="shared" si="8"/>
        <v>288000</v>
      </c>
      <c r="K156" s="45">
        <v>2688000</v>
      </c>
      <c r="L156" s="45">
        <f t="shared" si="9"/>
        <v>2688000</v>
      </c>
      <c r="M156" s="45">
        <f t="shared" si="10"/>
        <v>0</v>
      </c>
      <c r="N156" s="45">
        <v>1881600</v>
      </c>
      <c r="O156" s="45">
        <v>806400</v>
      </c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</row>
    <row r="157" spans="1:39" s="1" customFormat="1" ht="14.25" customHeight="1" x14ac:dyDescent="0.25">
      <c r="A157" s="153" t="s">
        <v>39</v>
      </c>
      <c r="B157" s="153" t="s">
        <v>251</v>
      </c>
      <c r="C157" s="155" t="s">
        <v>749</v>
      </c>
      <c r="D157" s="155" t="s">
        <v>254</v>
      </c>
      <c r="E157" s="153" t="s">
        <v>37</v>
      </c>
      <c r="F157" s="153" t="s">
        <v>56</v>
      </c>
      <c r="G157" s="154">
        <v>45230</v>
      </c>
      <c r="H157" s="118">
        <v>0</v>
      </c>
      <c r="I157" s="118">
        <v>0</v>
      </c>
      <c r="J157" s="118">
        <f t="shared" si="8"/>
        <v>0</v>
      </c>
      <c r="K157" s="118">
        <v>44000</v>
      </c>
      <c r="L157" s="118">
        <f t="shared" si="9"/>
        <v>44000</v>
      </c>
      <c r="M157" s="118">
        <f t="shared" si="10"/>
        <v>0</v>
      </c>
      <c r="N157" s="118">
        <v>5500</v>
      </c>
      <c r="O157" s="118">
        <v>5500</v>
      </c>
      <c r="P157" s="118">
        <v>5500</v>
      </c>
      <c r="Q157" s="118">
        <v>5500</v>
      </c>
      <c r="R157" s="118">
        <v>5500</v>
      </c>
      <c r="S157" s="118">
        <v>5500</v>
      </c>
      <c r="T157" s="44">
        <v>5500</v>
      </c>
      <c r="U157" s="44">
        <v>5500</v>
      </c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:39" s="149" customFormat="1" ht="23.25" customHeight="1" x14ac:dyDescent="0.25">
      <c r="A158" s="41" t="s">
        <v>39</v>
      </c>
      <c r="B158" s="41" t="s">
        <v>251</v>
      </c>
      <c r="C158" s="43" t="s">
        <v>747</v>
      </c>
      <c r="D158" s="43" t="s">
        <v>256</v>
      </c>
      <c r="E158" s="41" t="s">
        <v>34</v>
      </c>
      <c r="F158" s="41" t="s">
        <v>56</v>
      </c>
      <c r="G158" s="42">
        <v>45291</v>
      </c>
      <c r="H158" s="44">
        <v>0</v>
      </c>
      <c r="I158" s="44">
        <v>0</v>
      </c>
      <c r="J158" s="44">
        <f t="shared" si="8"/>
        <v>0</v>
      </c>
      <c r="K158" s="44">
        <v>26330</v>
      </c>
      <c r="L158" s="44">
        <f>SUM(N158:AG158)</f>
        <v>25130</v>
      </c>
      <c r="M158" s="44">
        <f>K158-L158</f>
        <v>1200</v>
      </c>
      <c r="N158" s="44">
        <v>820</v>
      </c>
      <c r="O158" s="44">
        <v>2551</v>
      </c>
      <c r="P158" s="44">
        <v>2551</v>
      </c>
      <c r="Q158" s="44">
        <v>2551</v>
      </c>
      <c r="R158" s="44">
        <v>2551</v>
      </c>
      <c r="S158" s="44">
        <v>2551</v>
      </c>
      <c r="T158" s="44">
        <v>2551</v>
      </c>
      <c r="U158" s="44">
        <v>2251</v>
      </c>
      <c r="V158" s="44">
        <v>2251</v>
      </c>
      <c r="W158" s="44">
        <v>2251</v>
      </c>
      <c r="X158" s="44">
        <v>2251</v>
      </c>
      <c r="Y158" s="44"/>
      <c r="Z158" s="44"/>
      <c r="AA158" s="44"/>
      <c r="AB158" s="44"/>
      <c r="AC158" s="44"/>
      <c r="AD158" s="44"/>
      <c r="AE158" s="44"/>
      <c r="AF158" s="44"/>
      <c r="AG158" s="44"/>
    </row>
    <row r="159" spans="1:39" s="1" customFormat="1" ht="25.5" customHeight="1" x14ac:dyDescent="0.25">
      <c r="A159" s="41" t="s">
        <v>41</v>
      </c>
      <c r="B159" s="41" t="s">
        <v>40</v>
      </c>
      <c r="C159" s="43" t="s">
        <v>257</v>
      </c>
      <c r="D159" s="43" t="s">
        <v>258</v>
      </c>
      <c r="E159" s="41" t="s">
        <v>37</v>
      </c>
      <c r="F159" s="41" t="s">
        <v>74</v>
      </c>
      <c r="G159" s="42">
        <v>45093</v>
      </c>
      <c r="H159" s="44">
        <v>0</v>
      </c>
      <c r="I159" s="44">
        <v>0</v>
      </c>
      <c r="J159" s="44">
        <f t="shared" si="8"/>
        <v>0</v>
      </c>
      <c r="K159" s="44">
        <v>23280</v>
      </c>
      <c r="L159" s="44">
        <f t="shared" si="9"/>
        <v>23280</v>
      </c>
      <c r="M159" s="44">
        <f t="shared" si="10"/>
        <v>0</v>
      </c>
      <c r="N159" s="44">
        <v>23280</v>
      </c>
      <c r="O159" s="4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36"/>
      <c r="AI159" s="136"/>
      <c r="AJ159" s="136"/>
      <c r="AK159" s="136"/>
      <c r="AL159" s="136"/>
      <c r="AM159" s="136"/>
    </row>
    <row r="160" spans="1:39" s="1" customFormat="1" ht="18.75" customHeight="1" x14ac:dyDescent="0.25">
      <c r="A160" s="41" t="s">
        <v>41</v>
      </c>
      <c r="B160" s="41" t="s">
        <v>40</v>
      </c>
      <c r="C160" s="43" t="s">
        <v>257</v>
      </c>
      <c r="D160" s="43" t="s">
        <v>258</v>
      </c>
      <c r="E160" s="41" t="s">
        <v>37</v>
      </c>
      <c r="F160" s="41" t="s">
        <v>74</v>
      </c>
      <c r="G160" s="42">
        <v>45093</v>
      </c>
      <c r="H160" s="44">
        <v>0</v>
      </c>
      <c r="I160" s="44">
        <v>0</v>
      </c>
      <c r="J160" s="44">
        <f t="shared" si="8"/>
        <v>0</v>
      </c>
      <c r="K160" s="44">
        <v>42000</v>
      </c>
      <c r="L160" s="44">
        <f>SUM(N160:AG160)</f>
        <v>42000</v>
      </c>
      <c r="M160" s="44">
        <f>K160-L160</f>
        <v>0</v>
      </c>
      <c r="N160" s="44">
        <v>42000</v>
      </c>
      <c r="O160" s="4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36"/>
      <c r="AI160" s="136"/>
      <c r="AJ160" s="136"/>
      <c r="AK160" s="136"/>
      <c r="AL160" s="136"/>
      <c r="AM160" s="136"/>
    </row>
    <row r="161" spans="1:46" s="1" customFormat="1" ht="28.5" customHeight="1" x14ac:dyDescent="0.25">
      <c r="A161" s="41" t="s">
        <v>40</v>
      </c>
      <c r="B161" s="41" t="s">
        <v>40</v>
      </c>
      <c r="C161" s="43" t="s">
        <v>260</v>
      </c>
      <c r="D161" s="43" t="s">
        <v>261</v>
      </c>
      <c r="E161" s="41" t="s">
        <v>37</v>
      </c>
      <c r="F161" s="41" t="s">
        <v>259</v>
      </c>
      <c r="G161" s="42">
        <v>45077</v>
      </c>
      <c r="H161" s="44">
        <v>6000000</v>
      </c>
      <c r="I161" s="44">
        <v>6000000</v>
      </c>
      <c r="J161" s="44">
        <f t="shared" si="8"/>
        <v>600000</v>
      </c>
      <c r="K161" s="44">
        <v>5400000</v>
      </c>
      <c r="L161" s="44">
        <f t="shared" si="9"/>
        <v>5400000</v>
      </c>
      <c r="M161" s="44">
        <f t="shared" si="10"/>
        <v>0</v>
      </c>
      <c r="N161" s="44">
        <v>5400000</v>
      </c>
      <c r="O161" s="4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36"/>
      <c r="AI161" s="136"/>
      <c r="AJ161" s="136"/>
      <c r="AK161" s="136"/>
      <c r="AL161" s="136"/>
      <c r="AM161" s="136"/>
    </row>
    <row r="162" spans="1:46" s="144" customFormat="1" ht="15" customHeight="1" x14ac:dyDescent="0.25">
      <c r="A162" s="52" t="s">
        <v>39</v>
      </c>
      <c r="B162" s="52" t="s">
        <v>44</v>
      </c>
      <c r="C162" s="72" t="s">
        <v>181</v>
      </c>
      <c r="D162" s="72" t="s">
        <v>182</v>
      </c>
      <c r="E162" s="52" t="s">
        <v>55</v>
      </c>
      <c r="F162" s="52" t="s">
        <v>74</v>
      </c>
      <c r="G162" s="49">
        <v>45000</v>
      </c>
      <c r="H162" s="44">
        <v>0</v>
      </c>
      <c r="I162" s="44">
        <v>0</v>
      </c>
      <c r="J162" s="44">
        <f t="shared" si="8"/>
        <v>0</v>
      </c>
      <c r="K162" s="74">
        <v>816.5</v>
      </c>
      <c r="L162" s="74">
        <f t="shared" si="9"/>
        <v>0</v>
      </c>
      <c r="M162" s="74">
        <f t="shared" si="10"/>
        <v>816.5</v>
      </c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</row>
    <row r="163" spans="1:46" ht="15" customHeight="1" x14ac:dyDescent="0.25">
      <c r="A163" s="41" t="s">
        <v>39</v>
      </c>
      <c r="B163" s="41" t="s">
        <v>44</v>
      </c>
      <c r="C163" s="43" t="s">
        <v>106</v>
      </c>
      <c r="D163" s="43" t="s">
        <v>108</v>
      </c>
      <c r="E163" s="41" t="s">
        <v>55</v>
      </c>
      <c r="F163" s="41" t="s">
        <v>74</v>
      </c>
      <c r="G163" s="49">
        <v>45000</v>
      </c>
      <c r="H163" s="44">
        <v>0</v>
      </c>
      <c r="I163" s="44">
        <v>0</v>
      </c>
      <c r="J163" s="44">
        <f t="shared" si="8"/>
        <v>0</v>
      </c>
      <c r="K163" s="45">
        <v>1800</v>
      </c>
      <c r="L163" s="45">
        <f t="shared" si="9"/>
        <v>0</v>
      </c>
      <c r="M163" s="45">
        <f t="shared" si="10"/>
        <v>1800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M163" s="25"/>
      <c r="AN163" s="25"/>
      <c r="AO163" s="25"/>
      <c r="AP163" s="25"/>
      <c r="AQ163" s="25"/>
      <c r="AR163" s="25"/>
      <c r="AS163" s="25"/>
      <c r="AT163" s="25"/>
    </row>
    <row r="164" spans="1:46" s="78" customFormat="1" ht="15" customHeight="1" x14ac:dyDescent="0.25">
      <c r="A164" s="52" t="s">
        <v>39</v>
      </c>
      <c r="B164" s="52" t="s">
        <v>44</v>
      </c>
      <c r="C164" s="72" t="s">
        <v>105</v>
      </c>
      <c r="D164" s="72" t="s">
        <v>107</v>
      </c>
      <c r="E164" s="52" t="s">
        <v>55</v>
      </c>
      <c r="F164" s="52" t="s">
        <v>74</v>
      </c>
      <c r="G164" s="48">
        <v>44994</v>
      </c>
      <c r="H164" s="44">
        <v>0</v>
      </c>
      <c r="I164" s="44">
        <v>0</v>
      </c>
      <c r="J164" s="44">
        <f t="shared" ref="J164:J227" si="11">IF(A164="ტენდერი",IF(E164="საკუთარი",0,IF(E164="cib",0,IF(E164="usaid",0,IF(E164="FMD",0,I164-K164)))),0)</f>
        <v>0</v>
      </c>
      <c r="K164" s="45">
        <v>968.4</v>
      </c>
      <c r="L164" s="44">
        <f t="shared" si="9"/>
        <v>0</v>
      </c>
      <c r="M164" s="44">
        <f t="shared" si="10"/>
        <v>968.4</v>
      </c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</row>
    <row r="165" spans="1:46" s="145" customFormat="1" ht="15" customHeight="1" x14ac:dyDescent="0.25">
      <c r="A165" s="73" t="s">
        <v>39</v>
      </c>
      <c r="B165" s="73" t="s">
        <v>51</v>
      </c>
      <c r="C165" s="73" t="s">
        <v>262</v>
      </c>
      <c r="D165" s="81" t="s">
        <v>263</v>
      </c>
      <c r="E165" s="73" t="s">
        <v>67</v>
      </c>
      <c r="F165" s="73" t="s">
        <v>74</v>
      </c>
      <c r="G165" s="49">
        <v>45012</v>
      </c>
      <c r="H165" s="44">
        <v>0</v>
      </c>
      <c r="I165" s="44">
        <v>0</v>
      </c>
      <c r="J165" s="44">
        <f t="shared" si="11"/>
        <v>0</v>
      </c>
      <c r="K165" s="74">
        <v>4890</v>
      </c>
      <c r="L165" s="74">
        <f t="shared" si="9"/>
        <v>4890</v>
      </c>
      <c r="M165" s="74">
        <f t="shared" si="10"/>
        <v>0</v>
      </c>
      <c r="N165" s="74">
        <v>4890</v>
      </c>
      <c r="O165" s="70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160"/>
      <c r="AI165" s="160"/>
      <c r="AJ165" s="160"/>
      <c r="AK165" s="160"/>
      <c r="AL165" s="160"/>
      <c r="AM165" s="160"/>
      <c r="AN165" s="160"/>
      <c r="AO165" s="160"/>
      <c r="AP165" s="160"/>
      <c r="AQ165" s="160"/>
      <c r="AR165" s="160"/>
      <c r="AS165" s="160"/>
      <c r="AT165" s="160"/>
    </row>
    <row r="166" spans="1:46" s="1" customFormat="1" ht="15" customHeight="1" x14ac:dyDescent="0.25">
      <c r="A166" s="73" t="s">
        <v>39</v>
      </c>
      <c r="B166" s="73" t="s">
        <v>51</v>
      </c>
      <c r="C166" s="43" t="s">
        <v>264</v>
      </c>
      <c r="D166" s="43" t="s">
        <v>265</v>
      </c>
      <c r="E166" s="41" t="s">
        <v>34</v>
      </c>
      <c r="F166" s="52" t="s">
        <v>74</v>
      </c>
      <c r="G166" s="42">
        <v>45005</v>
      </c>
      <c r="H166" s="44">
        <v>0</v>
      </c>
      <c r="I166" s="44">
        <v>0</v>
      </c>
      <c r="J166" s="44">
        <f t="shared" si="11"/>
        <v>0</v>
      </c>
      <c r="K166" s="44">
        <v>4796.3500000000004</v>
      </c>
      <c r="L166" s="71">
        <f t="shared" si="9"/>
        <v>4796.3500000000004</v>
      </c>
      <c r="M166" s="71">
        <f t="shared" si="10"/>
        <v>0</v>
      </c>
      <c r="N166" s="44">
        <v>3250.4</v>
      </c>
      <c r="O166" s="44">
        <v>1434.6</v>
      </c>
      <c r="P166" s="44">
        <v>111.35</v>
      </c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</row>
    <row r="167" spans="1:46" s="78" customFormat="1" ht="15" customHeight="1" x14ac:dyDescent="0.25">
      <c r="A167" s="52" t="s">
        <v>39</v>
      </c>
      <c r="B167" s="73" t="s">
        <v>51</v>
      </c>
      <c r="C167" s="72" t="s">
        <v>266</v>
      </c>
      <c r="D167" s="72" t="s">
        <v>267</v>
      </c>
      <c r="E167" s="52" t="s">
        <v>34</v>
      </c>
      <c r="F167" s="52" t="s">
        <v>74</v>
      </c>
      <c r="G167" s="48">
        <v>44995</v>
      </c>
      <c r="H167" s="44">
        <v>0</v>
      </c>
      <c r="I167" s="44">
        <v>0</v>
      </c>
      <c r="J167" s="44">
        <f t="shared" si="11"/>
        <v>0</v>
      </c>
      <c r="K167" s="45">
        <v>189</v>
      </c>
      <c r="L167" s="44">
        <f>SUM(N167:AG167)</f>
        <v>189</v>
      </c>
      <c r="M167" s="44">
        <f>K167-L167</f>
        <v>0</v>
      </c>
      <c r="N167" s="44">
        <v>189</v>
      </c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</row>
    <row r="168" spans="1:46" s="1" customFormat="1" ht="28.5" customHeight="1" x14ac:dyDescent="0.25">
      <c r="A168" s="52" t="s">
        <v>39</v>
      </c>
      <c r="B168" s="73" t="s">
        <v>51</v>
      </c>
      <c r="C168" s="72" t="s">
        <v>266</v>
      </c>
      <c r="D168" s="43" t="s">
        <v>48</v>
      </c>
      <c r="E168" s="52" t="s">
        <v>34</v>
      </c>
      <c r="F168" s="52" t="s">
        <v>74</v>
      </c>
      <c r="G168" s="48">
        <v>44995</v>
      </c>
      <c r="H168" s="44">
        <v>0</v>
      </c>
      <c r="I168" s="44">
        <v>0</v>
      </c>
      <c r="J168" s="44">
        <f t="shared" si="11"/>
        <v>0</v>
      </c>
      <c r="K168" s="44">
        <v>72.5</v>
      </c>
      <c r="L168" s="71">
        <f t="shared" si="9"/>
        <v>72.5</v>
      </c>
      <c r="M168" s="71">
        <f t="shared" si="10"/>
        <v>0</v>
      </c>
      <c r="N168" s="44">
        <v>72.5</v>
      </c>
      <c r="O168" s="4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</row>
    <row r="169" spans="1:46" s="142" customFormat="1" ht="15" customHeight="1" x14ac:dyDescent="0.25">
      <c r="A169" s="52" t="s">
        <v>39</v>
      </c>
      <c r="B169" s="73" t="s">
        <v>51</v>
      </c>
      <c r="C169" s="72" t="s">
        <v>266</v>
      </c>
      <c r="D169" s="50" t="s">
        <v>268</v>
      </c>
      <c r="E169" s="52" t="s">
        <v>34</v>
      </c>
      <c r="F169" s="52" t="s">
        <v>74</v>
      </c>
      <c r="G169" s="48">
        <v>44995</v>
      </c>
      <c r="H169" s="44">
        <v>0</v>
      </c>
      <c r="I169" s="44">
        <v>0</v>
      </c>
      <c r="J169" s="44">
        <f t="shared" si="11"/>
        <v>0</v>
      </c>
      <c r="K169" s="45">
        <v>3</v>
      </c>
      <c r="L169" s="74">
        <f t="shared" si="9"/>
        <v>3</v>
      </c>
      <c r="M169" s="74">
        <f t="shared" si="10"/>
        <v>0</v>
      </c>
      <c r="N169" s="45">
        <v>3</v>
      </c>
      <c r="O169" s="6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</row>
    <row r="170" spans="1:46" s="1" customFormat="1" ht="15" customHeight="1" x14ac:dyDescent="0.25">
      <c r="A170" s="52" t="s">
        <v>39</v>
      </c>
      <c r="B170" s="73" t="s">
        <v>51</v>
      </c>
      <c r="C170" s="72" t="s">
        <v>266</v>
      </c>
      <c r="D170" s="43" t="s">
        <v>269</v>
      </c>
      <c r="E170" s="52" t="s">
        <v>34</v>
      </c>
      <c r="F170" s="52" t="s">
        <v>74</v>
      </c>
      <c r="G170" s="48">
        <v>44995</v>
      </c>
      <c r="H170" s="44">
        <v>0</v>
      </c>
      <c r="I170" s="44">
        <v>0</v>
      </c>
      <c r="J170" s="44">
        <f t="shared" si="11"/>
        <v>0</v>
      </c>
      <c r="K170" s="44">
        <v>5</v>
      </c>
      <c r="L170" s="71">
        <f t="shared" si="9"/>
        <v>5</v>
      </c>
      <c r="M170" s="71">
        <f t="shared" si="10"/>
        <v>0</v>
      </c>
      <c r="N170" s="44">
        <v>5</v>
      </c>
      <c r="O170" s="4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</row>
    <row r="171" spans="1:46" s="140" customFormat="1" ht="15" customHeight="1" x14ac:dyDescent="0.25">
      <c r="A171" s="203" t="s">
        <v>40</v>
      </c>
      <c r="B171" s="203" t="s">
        <v>40</v>
      </c>
      <c r="C171" s="203" t="s">
        <v>158</v>
      </c>
      <c r="D171" s="129" t="s">
        <v>270</v>
      </c>
      <c r="E171" s="203" t="s">
        <v>33</v>
      </c>
      <c r="F171" s="203" t="s">
        <v>231</v>
      </c>
      <c r="G171" s="202">
        <v>45200</v>
      </c>
      <c r="H171" s="120">
        <v>27592</v>
      </c>
      <c r="I171" s="120">
        <f>H171*118%</f>
        <v>32558.559999999998</v>
      </c>
      <c r="J171" s="120">
        <f t="shared" si="11"/>
        <v>10485.859999999997</v>
      </c>
      <c r="K171" s="119">
        <v>22072.7</v>
      </c>
      <c r="L171" s="124">
        <f t="shared" si="9"/>
        <v>13737.8</v>
      </c>
      <c r="M171" s="124">
        <f t="shared" si="10"/>
        <v>8334.9000000000015</v>
      </c>
      <c r="N171" s="119">
        <v>13619.8</v>
      </c>
      <c r="O171" s="119">
        <v>118</v>
      </c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</row>
    <row r="172" spans="1:46" s="142" customFormat="1" ht="15" customHeight="1" x14ac:dyDescent="0.25">
      <c r="A172" s="169" t="s">
        <v>40</v>
      </c>
      <c r="B172" s="169" t="s">
        <v>40</v>
      </c>
      <c r="C172" s="170" t="s">
        <v>271</v>
      </c>
      <c r="D172" s="171" t="s">
        <v>272</v>
      </c>
      <c r="E172" s="170" t="s">
        <v>36</v>
      </c>
      <c r="F172" s="170" t="s">
        <v>231</v>
      </c>
      <c r="G172" s="172">
        <v>45280</v>
      </c>
      <c r="H172" s="118">
        <v>91050</v>
      </c>
      <c r="I172" s="118">
        <v>91050</v>
      </c>
      <c r="J172" s="118">
        <f t="shared" si="11"/>
        <v>0</v>
      </c>
      <c r="K172" s="115">
        <v>91050</v>
      </c>
      <c r="L172" s="117">
        <f t="shared" si="9"/>
        <v>91012</v>
      </c>
      <c r="M172" s="115">
        <f t="shared" si="10"/>
        <v>38</v>
      </c>
      <c r="N172" s="115">
        <v>12544</v>
      </c>
      <c r="O172" s="45">
        <v>346</v>
      </c>
      <c r="P172" s="45">
        <v>6272</v>
      </c>
      <c r="Q172" s="45">
        <v>153</v>
      </c>
      <c r="R172" s="45">
        <v>14308</v>
      </c>
      <c r="S172" s="45">
        <v>309</v>
      </c>
      <c r="T172" s="45">
        <v>118</v>
      </c>
      <c r="U172" s="45">
        <v>4704</v>
      </c>
      <c r="V172" s="45">
        <v>25480</v>
      </c>
      <c r="W172" s="45">
        <v>1422</v>
      </c>
      <c r="X172" s="119">
        <v>24892</v>
      </c>
      <c r="Y172" s="119">
        <v>464</v>
      </c>
      <c r="Z172" s="27"/>
      <c r="AA172" s="27"/>
      <c r="AB172" s="27"/>
      <c r="AC172" s="27"/>
      <c r="AD172" s="27"/>
      <c r="AE172" s="27"/>
      <c r="AF172" s="27"/>
      <c r="AG172" s="27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</row>
    <row r="173" spans="1:46" s="142" customFormat="1" ht="15" customHeight="1" x14ac:dyDescent="0.25">
      <c r="A173" s="52" t="s">
        <v>39</v>
      </c>
      <c r="B173" s="73" t="s">
        <v>51</v>
      </c>
      <c r="C173" s="47" t="s">
        <v>273</v>
      </c>
      <c r="D173" s="50" t="s">
        <v>274</v>
      </c>
      <c r="E173" s="47" t="s">
        <v>34</v>
      </c>
      <c r="F173" s="47" t="s">
        <v>231</v>
      </c>
      <c r="G173" s="51">
        <v>45009</v>
      </c>
      <c r="H173" s="44">
        <v>0</v>
      </c>
      <c r="I173" s="44">
        <v>0</v>
      </c>
      <c r="J173" s="44">
        <f t="shared" si="11"/>
        <v>0</v>
      </c>
      <c r="K173" s="45">
        <v>3190</v>
      </c>
      <c r="L173" s="74">
        <f t="shared" si="9"/>
        <v>3125</v>
      </c>
      <c r="M173" s="45">
        <f t="shared" si="10"/>
        <v>65</v>
      </c>
      <c r="N173" s="45">
        <v>3125</v>
      </c>
      <c r="O173" s="6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</row>
    <row r="174" spans="1:46" s="144" customFormat="1" ht="28.5" customHeight="1" x14ac:dyDescent="0.25">
      <c r="A174" s="52" t="s">
        <v>39</v>
      </c>
      <c r="B174" s="72" t="s">
        <v>45</v>
      </c>
      <c r="C174" s="72" t="s">
        <v>171</v>
      </c>
      <c r="D174" s="72" t="s">
        <v>172</v>
      </c>
      <c r="E174" s="52" t="s">
        <v>34</v>
      </c>
      <c r="F174" s="52" t="s">
        <v>56</v>
      </c>
      <c r="G174" s="49">
        <v>44967</v>
      </c>
      <c r="H174" s="44">
        <v>0</v>
      </c>
      <c r="I174" s="44">
        <v>0</v>
      </c>
      <c r="J174" s="44">
        <f t="shared" si="11"/>
        <v>0</v>
      </c>
      <c r="K174" s="71">
        <v>7200</v>
      </c>
      <c r="L174" s="71">
        <f t="shared" si="9"/>
        <v>7200</v>
      </c>
      <c r="M174" s="71">
        <f t="shared" si="10"/>
        <v>0</v>
      </c>
      <c r="N174" s="71">
        <v>7200</v>
      </c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</row>
    <row r="175" spans="1:46" s="142" customFormat="1" ht="15" customHeight="1" x14ac:dyDescent="0.25">
      <c r="A175" s="47" t="s">
        <v>40</v>
      </c>
      <c r="B175" s="47" t="s">
        <v>40</v>
      </c>
      <c r="C175" s="47" t="s">
        <v>275</v>
      </c>
      <c r="D175" s="50" t="s">
        <v>276</v>
      </c>
      <c r="E175" s="47" t="s">
        <v>33</v>
      </c>
      <c r="F175" s="47" t="s">
        <v>180</v>
      </c>
      <c r="G175" s="51">
        <v>45026</v>
      </c>
      <c r="H175" s="44">
        <v>13898</v>
      </c>
      <c r="I175" s="44">
        <f>H175*118%</f>
        <v>16399.64</v>
      </c>
      <c r="J175" s="44">
        <f t="shared" si="11"/>
        <v>5079.5399999999991</v>
      </c>
      <c r="K175" s="45">
        <v>11320.1</v>
      </c>
      <c r="L175" s="74">
        <f t="shared" si="9"/>
        <v>11320.1</v>
      </c>
      <c r="M175" s="45">
        <f t="shared" si="10"/>
        <v>0</v>
      </c>
      <c r="N175" s="45">
        <v>11320.1</v>
      </c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</row>
    <row r="176" spans="1:46" s="1" customFormat="1" ht="71.25" customHeight="1" x14ac:dyDescent="0.25">
      <c r="A176" s="41" t="s">
        <v>40</v>
      </c>
      <c r="B176" s="41" t="s">
        <v>40</v>
      </c>
      <c r="C176" s="43" t="s">
        <v>271</v>
      </c>
      <c r="D176" s="43" t="s">
        <v>277</v>
      </c>
      <c r="E176" s="41" t="s">
        <v>35</v>
      </c>
      <c r="F176" s="41" t="s">
        <v>231</v>
      </c>
      <c r="G176" s="42">
        <v>45285</v>
      </c>
      <c r="H176" s="44">
        <v>33280</v>
      </c>
      <c r="I176" s="44">
        <v>33280</v>
      </c>
      <c r="J176" s="44">
        <f t="shared" si="11"/>
        <v>0</v>
      </c>
      <c r="K176" s="44">
        <v>33280</v>
      </c>
      <c r="L176" s="71">
        <f t="shared" si="9"/>
        <v>33269</v>
      </c>
      <c r="M176" s="44">
        <f t="shared" si="10"/>
        <v>11</v>
      </c>
      <c r="N176" s="44">
        <v>3524</v>
      </c>
      <c r="O176" s="44">
        <v>9089</v>
      </c>
      <c r="P176" s="44">
        <v>20656</v>
      </c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54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</row>
    <row r="177" spans="1:46" s="149" customFormat="1" ht="28.5" customHeight="1" x14ac:dyDescent="0.25">
      <c r="A177" s="41" t="s">
        <v>40</v>
      </c>
      <c r="B177" s="52" t="s">
        <v>40</v>
      </c>
      <c r="C177" s="43" t="s">
        <v>278</v>
      </c>
      <c r="D177" s="43" t="s">
        <v>279</v>
      </c>
      <c r="E177" s="41" t="s">
        <v>33</v>
      </c>
      <c r="F177" s="41" t="s">
        <v>56</v>
      </c>
      <c r="G177" s="42">
        <v>45275</v>
      </c>
      <c r="H177" s="44">
        <v>207000</v>
      </c>
      <c r="I177" s="44">
        <v>207000</v>
      </c>
      <c r="J177" s="44">
        <f t="shared" si="11"/>
        <v>5750</v>
      </c>
      <c r="K177" s="44">
        <v>201250</v>
      </c>
      <c r="L177" s="71">
        <f>SUM(N177:AS177)</f>
        <v>201075</v>
      </c>
      <c r="M177" s="44">
        <f t="shared" si="10"/>
        <v>175</v>
      </c>
      <c r="N177" s="44">
        <v>4200</v>
      </c>
      <c r="O177" s="44">
        <v>8225</v>
      </c>
      <c r="P177" s="44">
        <v>11025</v>
      </c>
      <c r="Q177" s="44">
        <v>3850</v>
      </c>
      <c r="R177" s="44">
        <v>10325</v>
      </c>
      <c r="S177" s="44">
        <v>15575</v>
      </c>
      <c r="T177" s="44">
        <v>6125</v>
      </c>
      <c r="U177" s="44">
        <v>6650</v>
      </c>
      <c r="V177" s="44">
        <v>8050</v>
      </c>
      <c r="W177" s="44">
        <v>1750</v>
      </c>
      <c r="X177" s="44">
        <v>3500</v>
      </c>
      <c r="Y177" s="44">
        <v>2275</v>
      </c>
      <c r="Z177" s="44">
        <v>7000</v>
      </c>
      <c r="AA177" s="44">
        <v>1750</v>
      </c>
      <c r="AB177" s="44">
        <v>2100</v>
      </c>
      <c r="AC177" s="44">
        <v>5250</v>
      </c>
      <c r="AD177" s="44">
        <v>3850</v>
      </c>
      <c r="AE177" s="44">
        <v>2100</v>
      </c>
      <c r="AF177" s="179">
        <v>2100</v>
      </c>
      <c r="AG177" s="44">
        <v>8400</v>
      </c>
      <c r="AH177" s="180">
        <v>7700</v>
      </c>
      <c r="AI177" s="180">
        <v>2100</v>
      </c>
      <c r="AJ177" s="181">
        <v>6475</v>
      </c>
      <c r="AK177" s="181">
        <v>26250</v>
      </c>
      <c r="AL177" s="181">
        <v>1400</v>
      </c>
      <c r="AM177" s="181">
        <v>3850</v>
      </c>
      <c r="AN177" s="180">
        <v>4200</v>
      </c>
      <c r="AO177" s="181">
        <v>4200</v>
      </c>
      <c r="AP177" s="181">
        <v>3850</v>
      </c>
      <c r="AQ177" s="181">
        <v>5950</v>
      </c>
      <c r="AR177" s="181">
        <v>18900</v>
      </c>
      <c r="AS177" s="181">
        <v>2100</v>
      </c>
      <c r="AT177" s="181"/>
    </row>
    <row r="178" spans="1:46" s="142" customFormat="1" ht="15" customHeight="1" x14ac:dyDescent="0.25">
      <c r="A178" s="41" t="s">
        <v>40</v>
      </c>
      <c r="B178" s="41" t="s">
        <v>40</v>
      </c>
      <c r="C178" s="47" t="s">
        <v>280</v>
      </c>
      <c r="D178" s="50" t="s">
        <v>293</v>
      </c>
      <c r="E178" s="47" t="s">
        <v>34</v>
      </c>
      <c r="F178" s="47" t="s">
        <v>180</v>
      </c>
      <c r="G178" s="51">
        <v>45138</v>
      </c>
      <c r="H178" s="44">
        <v>27790</v>
      </c>
      <c r="I178" s="44">
        <f>H178*118%</f>
        <v>32792.199999999997</v>
      </c>
      <c r="J178" s="44">
        <f t="shared" si="11"/>
        <v>0</v>
      </c>
      <c r="K178" s="45">
        <v>32792.199999999997</v>
      </c>
      <c r="L178" s="74">
        <f t="shared" si="9"/>
        <v>32792.199999999997</v>
      </c>
      <c r="M178" s="45">
        <f t="shared" si="10"/>
        <v>0</v>
      </c>
      <c r="N178" s="45">
        <v>32792.199999999997</v>
      </c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135"/>
      <c r="AH178" s="161"/>
      <c r="AI178" s="161"/>
      <c r="AJ178" s="161"/>
      <c r="AK178" s="161"/>
      <c r="AL178" s="161"/>
      <c r="AM178" s="161"/>
      <c r="AN178" s="161"/>
      <c r="AO178" s="161"/>
      <c r="AP178" s="161"/>
      <c r="AQ178" s="161"/>
      <c r="AR178" s="161"/>
      <c r="AS178" s="161"/>
      <c r="AT178" s="161"/>
    </row>
    <row r="179" spans="1:46" s="1" customFormat="1" ht="42.75" customHeight="1" x14ac:dyDescent="0.25">
      <c r="A179" s="153" t="s">
        <v>39</v>
      </c>
      <c r="B179" s="155" t="s">
        <v>96</v>
      </c>
      <c r="C179" s="155" t="s">
        <v>97</v>
      </c>
      <c r="D179" s="155" t="s">
        <v>281</v>
      </c>
      <c r="E179" s="154" t="s">
        <v>37</v>
      </c>
      <c r="F179" s="153" t="s">
        <v>231</v>
      </c>
      <c r="G179" s="154">
        <v>45291</v>
      </c>
      <c r="H179" s="118">
        <v>0</v>
      </c>
      <c r="I179" s="118">
        <v>0</v>
      </c>
      <c r="J179" s="118">
        <f t="shared" si="11"/>
        <v>0</v>
      </c>
      <c r="K179" s="118">
        <v>35000</v>
      </c>
      <c r="L179" s="165">
        <f t="shared" si="9"/>
        <v>34948.5</v>
      </c>
      <c r="M179" s="118">
        <f t="shared" si="10"/>
        <v>51.5</v>
      </c>
      <c r="N179" s="118">
        <v>4023.25</v>
      </c>
      <c r="O179" s="118">
        <v>1821.25</v>
      </c>
      <c r="P179" s="118">
        <v>1570</v>
      </c>
      <c r="Q179" s="118">
        <v>470</v>
      </c>
      <c r="R179" s="118">
        <v>3806</v>
      </c>
      <c r="S179" s="118">
        <v>660</v>
      </c>
      <c r="T179" s="118">
        <v>4473</v>
      </c>
      <c r="U179" s="118">
        <v>6051.75</v>
      </c>
      <c r="V179" s="118">
        <v>1422.75</v>
      </c>
      <c r="W179" s="118">
        <v>8830.5</v>
      </c>
      <c r="X179" s="118">
        <v>1440</v>
      </c>
      <c r="Y179" s="44">
        <v>380</v>
      </c>
      <c r="Z179" s="10"/>
      <c r="AA179" s="10"/>
      <c r="AB179" s="10"/>
      <c r="AC179" s="10"/>
      <c r="AD179" s="10"/>
      <c r="AE179" s="10"/>
      <c r="AF179" s="10"/>
      <c r="AG179" s="10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</row>
    <row r="180" spans="1:46" s="1" customFormat="1" ht="14.25" customHeight="1" x14ac:dyDescent="0.25">
      <c r="A180" s="41" t="s">
        <v>39</v>
      </c>
      <c r="B180" s="41" t="s">
        <v>251</v>
      </c>
      <c r="C180" s="43" t="s">
        <v>282</v>
      </c>
      <c r="D180" s="43" t="s">
        <v>283</v>
      </c>
      <c r="E180" s="41" t="s">
        <v>67</v>
      </c>
      <c r="F180" s="41" t="s">
        <v>231</v>
      </c>
      <c r="G180" s="42">
        <v>44995</v>
      </c>
      <c r="H180" s="44">
        <v>0</v>
      </c>
      <c r="I180" s="44">
        <v>0</v>
      </c>
      <c r="J180" s="44">
        <f t="shared" si="11"/>
        <v>0</v>
      </c>
      <c r="K180" s="44">
        <v>4891</v>
      </c>
      <c r="L180" s="71">
        <f t="shared" si="9"/>
        <v>4891</v>
      </c>
      <c r="M180" s="44">
        <f t="shared" si="10"/>
        <v>0</v>
      </c>
      <c r="N180" s="44">
        <v>4891</v>
      </c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36"/>
      <c r="AI180" s="136"/>
      <c r="AJ180" s="136"/>
      <c r="AK180" s="136"/>
      <c r="AL180" s="136"/>
      <c r="AM180" s="136"/>
    </row>
    <row r="181" spans="1:46" s="1" customFormat="1" ht="28.5" customHeight="1" x14ac:dyDescent="0.25">
      <c r="A181" s="41" t="s">
        <v>39</v>
      </c>
      <c r="B181" s="41" t="s">
        <v>51</v>
      </c>
      <c r="C181" s="43" t="s">
        <v>284</v>
      </c>
      <c r="D181" s="43" t="s">
        <v>285</v>
      </c>
      <c r="E181" s="41" t="s">
        <v>67</v>
      </c>
      <c r="F181" s="41" t="s">
        <v>231</v>
      </c>
      <c r="G181" s="42">
        <v>44998</v>
      </c>
      <c r="H181" s="44">
        <v>0</v>
      </c>
      <c r="I181" s="44">
        <v>0</v>
      </c>
      <c r="J181" s="44">
        <f t="shared" si="11"/>
        <v>0</v>
      </c>
      <c r="K181" s="44">
        <v>1300</v>
      </c>
      <c r="L181" s="71">
        <f t="shared" si="9"/>
        <v>1300</v>
      </c>
      <c r="M181" s="44">
        <f t="shared" si="10"/>
        <v>0</v>
      </c>
      <c r="N181" s="44">
        <v>1300</v>
      </c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36"/>
      <c r="AI181" s="136"/>
      <c r="AJ181" s="136"/>
      <c r="AK181" s="136"/>
      <c r="AL181" s="136"/>
      <c r="AM181" s="136"/>
    </row>
    <row r="182" spans="1:46" s="1" customFormat="1" ht="14.25" customHeight="1" x14ac:dyDescent="0.25">
      <c r="A182" s="41" t="s">
        <v>39</v>
      </c>
      <c r="B182" s="41" t="s">
        <v>51</v>
      </c>
      <c r="C182" s="43" t="s">
        <v>288</v>
      </c>
      <c r="D182" s="43" t="s">
        <v>289</v>
      </c>
      <c r="E182" s="41" t="s">
        <v>55</v>
      </c>
      <c r="F182" s="41" t="s">
        <v>74</v>
      </c>
      <c r="G182" s="42">
        <v>45009</v>
      </c>
      <c r="H182" s="44">
        <v>0</v>
      </c>
      <c r="I182" s="44">
        <v>0</v>
      </c>
      <c r="J182" s="44">
        <f t="shared" si="11"/>
        <v>0</v>
      </c>
      <c r="K182" s="44">
        <v>2784</v>
      </c>
      <c r="L182" s="71">
        <f t="shared" si="9"/>
        <v>2784</v>
      </c>
      <c r="M182" s="44">
        <f t="shared" si="10"/>
        <v>0</v>
      </c>
      <c r="N182" s="44">
        <v>2784</v>
      </c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36"/>
      <c r="AI182" s="136"/>
      <c r="AJ182" s="136"/>
      <c r="AK182" s="136"/>
      <c r="AL182" s="136"/>
      <c r="AM182" s="136"/>
    </row>
    <row r="183" spans="1:46" s="1" customFormat="1" ht="14.25" customHeight="1" x14ac:dyDescent="0.25">
      <c r="A183" s="41" t="s">
        <v>39</v>
      </c>
      <c r="B183" s="41" t="s">
        <v>43</v>
      </c>
      <c r="C183" s="43" t="s">
        <v>287</v>
      </c>
      <c r="D183" s="43" t="s">
        <v>286</v>
      </c>
      <c r="E183" s="41" t="s">
        <v>37</v>
      </c>
      <c r="F183" s="41" t="s">
        <v>231</v>
      </c>
      <c r="G183" s="42">
        <v>44993</v>
      </c>
      <c r="H183" s="44">
        <v>0</v>
      </c>
      <c r="I183" s="44">
        <v>0</v>
      </c>
      <c r="J183" s="44">
        <f t="shared" si="11"/>
        <v>0</v>
      </c>
      <c r="K183" s="44">
        <v>350</v>
      </c>
      <c r="L183" s="71">
        <f t="shared" si="9"/>
        <v>350</v>
      </c>
      <c r="M183" s="44">
        <f t="shared" si="10"/>
        <v>0</v>
      </c>
      <c r="N183" s="10">
        <v>350</v>
      </c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36"/>
      <c r="AI183" s="136"/>
      <c r="AJ183" s="136"/>
      <c r="AK183" s="136"/>
      <c r="AL183" s="136"/>
      <c r="AM183" s="136"/>
    </row>
    <row r="184" spans="1:46" s="125" customFormat="1" ht="15" customHeight="1" x14ac:dyDescent="0.25">
      <c r="A184" s="126" t="s">
        <v>39</v>
      </c>
      <c r="B184" s="199" t="s">
        <v>51</v>
      </c>
      <c r="C184" s="199" t="s">
        <v>53</v>
      </c>
      <c r="D184" s="200" t="s">
        <v>54</v>
      </c>
      <c r="E184" s="199" t="s">
        <v>34</v>
      </c>
      <c r="F184" s="199" t="s">
        <v>56</v>
      </c>
      <c r="G184" s="127">
        <v>45291</v>
      </c>
      <c r="H184" s="120">
        <v>0</v>
      </c>
      <c r="I184" s="120">
        <v>0</v>
      </c>
      <c r="J184" s="120">
        <f t="shared" si="11"/>
        <v>0</v>
      </c>
      <c r="K184" s="119">
        <v>300</v>
      </c>
      <c r="L184" s="120">
        <f t="shared" si="9"/>
        <v>290.61</v>
      </c>
      <c r="M184" s="120">
        <f t="shared" si="10"/>
        <v>9.3899999999999864</v>
      </c>
      <c r="N184" s="120">
        <v>110.61</v>
      </c>
      <c r="O184" s="120">
        <v>20</v>
      </c>
      <c r="P184" s="120">
        <v>20</v>
      </c>
      <c r="Q184" s="120">
        <v>20</v>
      </c>
      <c r="R184" s="120">
        <v>20</v>
      </c>
      <c r="S184" s="120">
        <v>20</v>
      </c>
      <c r="T184" s="120">
        <v>20</v>
      </c>
      <c r="U184" s="120">
        <v>20</v>
      </c>
      <c r="V184" s="120">
        <v>20</v>
      </c>
      <c r="W184" s="120">
        <v>20</v>
      </c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82"/>
      <c r="AI184" s="182"/>
      <c r="AJ184" s="182"/>
      <c r="AK184" s="182"/>
      <c r="AL184" s="182"/>
      <c r="AM184" s="182"/>
    </row>
    <row r="185" spans="1:46" s="1" customFormat="1" ht="14.25" customHeight="1" x14ac:dyDescent="0.25">
      <c r="A185" s="41" t="s">
        <v>39</v>
      </c>
      <c r="B185" s="41" t="s">
        <v>251</v>
      </c>
      <c r="C185" s="43" t="s">
        <v>290</v>
      </c>
      <c r="D185" s="43" t="s">
        <v>283</v>
      </c>
      <c r="E185" s="41" t="s">
        <v>67</v>
      </c>
      <c r="F185" s="41" t="s">
        <v>231</v>
      </c>
      <c r="G185" s="42">
        <v>45004</v>
      </c>
      <c r="H185" s="44">
        <v>0</v>
      </c>
      <c r="I185" s="44">
        <v>0</v>
      </c>
      <c r="J185" s="44">
        <f t="shared" si="11"/>
        <v>0</v>
      </c>
      <c r="K185" s="44">
        <v>30000</v>
      </c>
      <c r="L185" s="71">
        <f>SUM(N185:AG185)</f>
        <v>25159</v>
      </c>
      <c r="M185" s="44">
        <f>K185-L185</f>
        <v>4841</v>
      </c>
      <c r="N185" s="44">
        <v>25159</v>
      </c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36"/>
      <c r="AI185" s="136"/>
      <c r="AJ185" s="136"/>
      <c r="AK185" s="136"/>
      <c r="AL185" s="136"/>
      <c r="AM185" s="136"/>
    </row>
    <row r="186" spans="1:46" s="1" customFormat="1" ht="14.25" customHeight="1" x14ac:dyDescent="0.25">
      <c r="A186" s="41" t="s">
        <v>40</v>
      </c>
      <c r="B186" s="41" t="s">
        <v>40</v>
      </c>
      <c r="C186" s="43" t="s">
        <v>291</v>
      </c>
      <c r="D186" s="43" t="s">
        <v>292</v>
      </c>
      <c r="E186" s="41" t="s">
        <v>37</v>
      </c>
      <c r="F186" s="41" t="s">
        <v>74</v>
      </c>
      <c r="G186" s="42">
        <v>45089</v>
      </c>
      <c r="H186" s="44">
        <v>2020000</v>
      </c>
      <c r="I186" s="44">
        <v>2020000</v>
      </c>
      <c r="J186" s="44">
        <f t="shared" si="11"/>
        <v>90000</v>
      </c>
      <c r="K186" s="44">
        <v>1930000</v>
      </c>
      <c r="L186" s="71">
        <f t="shared" si="9"/>
        <v>1930000</v>
      </c>
      <c r="M186" s="44">
        <f t="shared" si="10"/>
        <v>0</v>
      </c>
      <c r="N186" s="44">
        <v>1930000</v>
      </c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36"/>
      <c r="AI186" s="136"/>
      <c r="AJ186" s="136"/>
      <c r="AK186" s="136"/>
      <c r="AL186" s="136"/>
      <c r="AM186" s="136"/>
    </row>
    <row r="187" spans="1:46" s="1" customFormat="1" ht="15" customHeight="1" x14ac:dyDescent="0.25">
      <c r="A187" s="52" t="s">
        <v>39</v>
      </c>
      <c r="B187" s="73" t="s">
        <v>51</v>
      </c>
      <c r="C187" s="43" t="s">
        <v>294</v>
      </c>
      <c r="D187" s="43" t="s">
        <v>295</v>
      </c>
      <c r="E187" s="41" t="s">
        <v>33</v>
      </c>
      <c r="F187" s="41" t="s">
        <v>74</v>
      </c>
      <c r="G187" s="42">
        <v>45009</v>
      </c>
      <c r="H187" s="44">
        <v>0</v>
      </c>
      <c r="I187" s="44">
        <v>0</v>
      </c>
      <c r="J187" s="44">
        <f t="shared" si="11"/>
        <v>0</v>
      </c>
      <c r="K187" s="44">
        <v>845</v>
      </c>
      <c r="L187" s="71">
        <f t="shared" si="9"/>
        <v>845</v>
      </c>
      <c r="M187" s="44">
        <f t="shared" si="10"/>
        <v>0</v>
      </c>
      <c r="N187" s="44">
        <v>845</v>
      </c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36"/>
      <c r="AI187" s="136"/>
      <c r="AJ187" s="136"/>
      <c r="AK187" s="136"/>
      <c r="AL187" s="136"/>
      <c r="AM187" s="136"/>
    </row>
    <row r="188" spans="1:46" s="1" customFormat="1" ht="15" customHeight="1" x14ac:dyDescent="0.25">
      <c r="A188" s="52" t="s">
        <v>39</v>
      </c>
      <c r="B188" s="73" t="s">
        <v>51</v>
      </c>
      <c r="C188" s="43" t="s">
        <v>296</v>
      </c>
      <c r="D188" s="43" t="s">
        <v>297</v>
      </c>
      <c r="E188" s="41" t="s">
        <v>34</v>
      </c>
      <c r="F188" s="41" t="s">
        <v>56</v>
      </c>
      <c r="G188" s="42">
        <v>45002</v>
      </c>
      <c r="H188" s="44">
        <v>0</v>
      </c>
      <c r="I188" s="44">
        <v>0</v>
      </c>
      <c r="J188" s="44">
        <f t="shared" si="11"/>
        <v>0</v>
      </c>
      <c r="K188" s="44">
        <v>120</v>
      </c>
      <c r="L188" s="71">
        <f t="shared" si="9"/>
        <v>120</v>
      </c>
      <c r="M188" s="44">
        <f t="shared" si="10"/>
        <v>0</v>
      </c>
      <c r="N188" s="44">
        <v>120</v>
      </c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36"/>
      <c r="AI188" s="136"/>
      <c r="AJ188" s="136"/>
      <c r="AK188" s="136"/>
      <c r="AL188" s="136"/>
      <c r="AM188" s="136"/>
    </row>
    <row r="189" spans="1:46" s="144" customFormat="1" ht="30" customHeight="1" x14ac:dyDescent="0.25">
      <c r="A189" s="73" t="s">
        <v>40</v>
      </c>
      <c r="B189" s="73" t="s">
        <v>40</v>
      </c>
      <c r="C189" s="81" t="s">
        <v>298</v>
      </c>
      <c r="D189" s="81" t="s">
        <v>299</v>
      </c>
      <c r="E189" s="73" t="s">
        <v>35</v>
      </c>
      <c r="F189" s="47" t="s">
        <v>56</v>
      </c>
      <c r="G189" s="49">
        <v>45280</v>
      </c>
      <c r="H189" s="44">
        <v>8820</v>
      </c>
      <c r="I189" s="44">
        <v>8820</v>
      </c>
      <c r="J189" s="44">
        <f t="shared" si="11"/>
        <v>0</v>
      </c>
      <c r="K189" s="74">
        <v>8820</v>
      </c>
      <c r="L189" s="74">
        <f t="shared" si="9"/>
        <v>7938</v>
      </c>
      <c r="M189" s="74">
        <f t="shared" si="10"/>
        <v>882</v>
      </c>
      <c r="N189" s="74">
        <v>7938</v>
      </c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146"/>
      <c r="AI189" s="146"/>
      <c r="AJ189" s="146"/>
      <c r="AK189" s="146"/>
      <c r="AL189" s="146"/>
      <c r="AM189" s="146"/>
    </row>
    <row r="190" spans="1:46" s="1" customFormat="1" ht="15" customHeight="1" x14ac:dyDescent="0.25">
      <c r="A190" s="52" t="s">
        <v>39</v>
      </c>
      <c r="B190" s="73" t="s">
        <v>51</v>
      </c>
      <c r="C190" s="43" t="s">
        <v>300</v>
      </c>
      <c r="D190" s="43" t="s">
        <v>124</v>
      </c>
      <c r="E190" s="41" t="s">
        <v>55</v>
      </c>
      <c r="F190" s="41" t="s">
        <v>56</v>
      </c>
      <c r="G190" s="49">
        <v>45009</v>
      </c>
      <c r="H190" s="44">
        <v>0</v>
      </c>
      <c r="I190" s="44">
        <v>0</v>
      </c>
      <c r="J190" s="44">
        <f t="shared" si="11"/>
        <v>0</v>
      </c>
      <c r="K190" s="71">
        <v>1668.5</v>
      </c>
      <c r="L190" s="71">
        <f t="shared" si="9"/>
        <v>1668.5</v>
      </c>
      <c r="M190" s="71">
        <f t="shared" si="10"/>
        <v>0</v>
      </c>
      <c r="N190" s="44">
        <v>1668.5</v>
      </c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36"/>
      <c r="AI190" s="136"/>
      <c r="AJ190" s="136"/>
      <c r="AK190" s="136"/>
      <c r="AL190" s="136"/>
      <c r="AM190" s="136"/>
    </row>
    <row r="191" spans="1:46" s="149" customFormat="1" ht="14.25" customHeight="1" x14ac:dyDescent="0.25">
      <c r="A191" s="41" t="s">
        <v>40</v>
      </c>
      <c r="B191" s="41" t="s">
        <v>40</v>
      </c>
      <c r="C191" s="43" t="s">
        <v>301</v>
      </c>
      <c r="D191" s="43" t="s">
        <v>272</v>
      </c>
      <c r="E191" s="41" t="s">
        <v>33</v>
      </c>
      <c r="F191" s="41" t="s">
        <v>231</v>
      </c>
      <c r="G191" s="42">
        <v>45285</v>
      </c>
      <c r="H191" s="44">
        <v>79712</v>
      </c>
      <c r="I191" s="44">
        <v>79712</v>
      </c>
      <c r="J191" s="44">
        <f t="shared" si="11"/>
        <v>0</v>
      </c>
      <c r="K191" s="71">
        <v>79712</v>
      </c>
      <c r="L191" s="71">
        <f t="shared" si="9"/>
        <v>78016</v>
      </c>
      <c r="M191" s="71">
        <f t="shared" si="10"/>
        <v>1696</v>
      </c>
      <c r="N191" s="44">
        <v>10176</v>
      </c>
      <c r="O191" s="44">
        <v>8904</v>
      </c>
      <c r="P191" s="44">
        <v>8056</v>
      </c>
      <c r="Q191" s="44">
        <v>8904</v>
      </c>
      <c r="R191" s="44">
        <v>9328</v>
      </c>
      <c r="S191" s="44">
        <v>8480</v>
      </c>
      <c r="T191" s="44">
        <v>8056</v>
      </c>
      <c r="U191" s="44">
        <v>7632</v>
      </c>
      <c r="V191" s="44">
        <v>8480</v>
      </c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159"/>
      <c r="AI191" s="159"/>
      <c r="AJ191" s="159"/>
      <c r="AK191" s="159"/>
      <c r="AL191" s="159"/>
      <c r="AM191" s="159"/>
    </row>
    <row r="192" spans="1:46" s="144" customFormat="1" ht="15" customHeight="1" x14ac:dyDescent="0.25">
      <c r="A192" s="73" t="s">
        <v>39</v>
      </c>
      <c r="B192" s="73" t="s">
        <v>51</v>
      </c>
      <c r="C192" s="73" t="s">
        <v>302</v>
      </c>
      <c r="D192" s="81" t="s">
        <v>304</v>
      </c>
      <c r="E192" s="73" t="s">
        <v>67</v>
      </c>
      <c r="F192" s="73" t="s">
        <v>56</v>
      </c>
      <c r="G192" s="49">
        <v>45004</v>
      </c>
      <c r="H192" s="44">
        <v>0</v>
      </c>
      <c r="I192" s="44">
        <v>0</v>
      </c>
      <c r="J192" s="44">
        <f t="shared" si="11"/>
        <v>0</v>
      </c>
      <c r="K192" s="74">
        <v>640</v>
      </c>
      <c r="L192" s="74">
        <f t="shared" si="9"/>
        <v>640</v>
      </c>
      <c r="M192" s="74">
        <f t="shared" si="10"/>
        <v>0</v>
      </c>
      <c r="N192" s="74">
        <v>640</v>
      </c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146"/>
      <c r="AI192" s="146"/>
      <c r="AJ192" s="146"/>
      <c r="AK192" s="146"/>
      <c r="AL192" s="146"/>
      <c r="AM192" s="146"/>
    </row>
    <row r="193" spans="1:39" s="1" customFormat="1" ht="15" customHeight="1" x14ac:dyDescent="0.25">
      <c r="A193" s="41" t="s">
        <v>39</v>
      </c>
      <c r="B193" s="41" t="s">
        <v>51</v>
      </c>
      <c r="C193" s="43" t="s">
        <v>303</v>
      </c>
      <c r="D193" s="81" t="s">
        <v>304</v>
      </c>
      <c r="E193" s="73" t="s">
        <v>67</v>
      </c>
      <c r="F193" s="73" t="s">
        <v>56</v>
      </c>
      <c r="G193" s="49">
        <v>45004</v>
      </c>
      <c r="H193" s="44">
        <v>0</v>
      </c>
      <c r="I193" s="44">
        <v>0</v>
      </c>
      <c r="J193" s="44">
        <f t="shared" si="11"/>
        <v>0</v>
      </c>
      <c r="K193" s="44">
        <v>640</v>
      </c>
      <c r="L193" s="71">
        <f t="shared" si="9"/>
        <v>640</v>
      </c>
      <c r="M193" s="71">
        <f t="shared" si="10"/>
        <v>0</v>
      </c>
      <c r="N193" s="44">
        <v>640</v>
      </c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36"/>
      <c r="AI193" s="136"/>
      <c r="AJ193" s="136"/>
      <c r="AK193" s="136"/>
      <c r="AL193" s="136"/>
      <c r="AM193" s="136"/>
    </row>
    <row r="194" spans="1:39" s="149" customFormat="1" ht="13.5" customHeight="1" x14ac:dyDescent="0.25">
      <c r="A194" s="41" t="s">
        <v>39</v>
      </c>
      <c r="B194" s="41" t="s">
        <v>251</v>
      </c>
      <c r="C194" s="43" t="s">
        <v>305</v>
      </c>
      <c r="D194" s="43" t="s">
        <v>306</v>
      </c>
      <c r="E194" s="41" t="s">
        <v>34</v>
      </c>
      <c r="F194" s="41" t="s">
        <v>56</v>
      </c>
      <c r="G194" s="42">
        <v>45291</v>
      </c>
      <c r="H194" s="44">
        <v>0</v>
      </c>
      <c r="I194" s="44">
        <v>0</v>
      </c>
      <c r="J194" s="44">
        <f t="shared" si="11"/>
        <v>0</v>
      </c>
      <c r="K194" s="44">
        <v>28600</v>
      </c>
      <c r="L194" s="71">
        <f t="shared" si="9"/>
        <v>28600</v>
      </c>
      <c r="M194" s="71">
        <f t="shared" si="10"/>
        <v>0</v>
      </c>
      <c r="N194" s="44">
        <v>1600</v>
      </c>
      <c r="O194" s="44">
        <v>3000</v>
      </c>
      <c r="P194" s="44">
        <v>3000</v>
      </c>
      <c r="Q194" s="44">
        <v>3000</v>
      </c>
      <c r="R194" s="44">
        <v>3000</v>
      </c>
      <c r="S194" s="44">
        <v>3000</v>
      </c>
      <c r="T194" s="44">
        <v>3000</v>
      </c>
      <c r="U194" s="44">
        <v>3000</v>
      </c>
      <c r="V194" s="44">
        <v>3000</v>
      </c>
      <c r="W194" s="44">
        <v>3000</v>
      </c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159"/>
      <c r="AI194" s="159"/>
      <c r="AJ194" s="159"/>
      <c r="AK194" s="159"/>
      <c r="AL194" s="159"/>
      <c r="AM194" s="159"/>
    </row>
    <row r="195" spans="1:39" s="1" customFormat="1" ht="14.25" customHeight="1" x14ac:dyDescent="0.25">
      <c r="A195" s="153" t="s">
        <v>40</v>
      </c>
      <c r="B195" s="153" t="s">
        <v>40</v>
      </c>
      <c r="C195" s="155" t="s">
        <v>307</v>
      </c>
      <c r="D195" s="155" t="s">
        <v>308</v>
      </c>
      <c r="E195" s="153" t="s">
        <v>37</v>
      </c>
      <c r="F195" s="153" t="s">
        <v>231</v>
      </c>
      <c r="G195" s="154">
        <v>45280</v>
      </c>
      <c r="H195" s="118">
        <v>41672</v>
      </c>
      <c r="I195" s="118">
        <v>41672</v>
      </c>
      <c r="J195" s="118">
        <f t="shared" si="11"/>
        <v>2795</v>
      </c>
      <c r="K195" s="118">
        <v>38877</v>
      </c>
      <c r="L195" s="165">
        <f t="shared" si="9"/>
        <v>38876.47</v>
      </c>
      <c r="M195" s="165">
        <f t="shared" si="10"/>
        <v>0.52999999999883585</v>
      </c>
      <c r="N195" s="173">
        <v>7267.5</v>
      </c>
      <c r="O195" s="174">
        <v>7894.49</v>
      </c>
      <c r="P195" s="173">
        <v>5721.3</v>
      </c>
      <c r="Q195" s="173">
        <v>7638.37</v>
      </c>
      <c r="R195" s="165">
        <v>1843.55</v>
      </c>
      <c r="S195" s="175">
        <v>3655.74</v>
      </c>
      <c r="T195" s="118">
        <v>4855.5200000000004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36"/>
      <c r="AI195" s="136"/>
      <c r="AJ195" s="136"/>
      <c r="AK195" s="136"/>
      <c r="AL195" s="136"/>
      <c r="AM195" s="136"/>
    </row>
    <row r="196" spans="1:39" s="1" customFormat="1" ht="15" customHeight="1" x14ac:dyDescent="0.25">
      <c r="A196" s="41" t="s">
        <v>39</v>
      </c>
      <c r="B196" s="41" t="s">
        <v>51</v>
      </c>
      <c r="C196" s="43" t="s">
        <v>309</v>
      </c>
      <c r="D196" s="43" t="s">
        <v>310</v>
      </c>
      <c r="E196" s="41" t="s">
        <v>34</v>
      </c>
      <c r="F196" s="41" t="s">
        <v>56</v>
      </c>
      <c r="G196" s="42">
        <v>45046</v>
      </c>
      <c r="H196" s="44">
        <v>0</v>
      </c>
      <c r="I196" s="44">
        <v>0</v>
      </c>
      <c r="J196" s="44">
        <f t="shared" si="11"/>
        <v>0</v>
      </c>
      <c r="K196" s="44">
        <v>3860</v>
      </c>
      <c r="L196" s="71">
        <f t="shared" si="9"/>
        <v>3860</v>
      </c>
      <c r="M196" s="71">
        <f t="shared" si="10"/>
        <v>0</v>
      </c>
      <c r="N196" s="44">
        <v>3860</v>
      </c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36"/>
      <c r="AI196" s="136"/>
      <c r="AJ196" s="136"/>
      <c r="AK196" s="136"/>
      <c r="AL196" s="136"/>
      <c r="AM196" s="136"/>
    </row>
    <row r="197" spans="1:39" s="1" customFormat="1" ht="14.25" customHeight="1" x14ac:dyDescent="0.25">
      <c r="A197" s="41" t="s">
        <v>40</v>
      </c>
      <c r="B197" s="41" t="s">
        <v>40</v>
      </c>
      <c r="C197" s="43" t="s">
        <v>311</v>
      </c>
      <c r="D197" s="43" t="s">
        <v>312</v>
      </c>
      <c r="E197" s="41" t="s">
        <v>37</v>
      </c>
      <c r="F197" s="41" t="s">
        <v>56</v>
      </c>
      <c r="G197" s="42">
        <v>45291</v>
      </c>
      <c r="H197" s="44">
        <v>29890</v>
      </c>
      <c r="I197" s="44">
        <f>H197*118%</f>
        <v>35270.199999999997</v>
      </c>
      <c r="J197" s="44">
        <f t="shared" si="11"/>
        <v>5475.1999999999971</v>
      </c>
      <c r="K197" s="44">
        <v>29795</v>
      </c>
      <c r="L197" s="71">
        <f t="shared" si="9"/>
        <v>29779.160000000003</v>
      </c>
      <c r="M197" s="71">
        <f t="shared" si="10"/>
        <v>15.839999999996508</v>
      </c>
      <c r="N197" s="44">
        <v>1593</v>
      </c>
      <c r="O197" s="44">
        <v>472</v>
      </c>
      <c r="P197" s="44">
        <v>4994.3500000000004</v>
      </c>
      <c r="Q197" s="44">
        <v>5882.3</v>
      </c>
      <c r="R197" s="44">
        <v>7335.56</v>
      </c>
      <c r="S197" s="44">
        <v>8779.2000000000007</v>
      </c>
      <c r="T197" s="44">
        <v>722.75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9" s="149" customFormat="1" ht="42.75" customHeight="1" x14ac:dyDescent="0.25">
      <c r="A198" s="41" t="s">
        <v>39</v>
      </c>
      <c r="B198" s="43" t="s">
        <v>96</v>
      </c>
      <c r="C198" s="43" t="s">
        <v>313</v>
      </c>
      <c r="D198" s="43" t="s">
        <v>281</v>
      </c>
      <c r="E198" s="41" t="s">
        <v>37</v>
      </c>
      <c r="F198" s="41" t="s">
        <v>56</v>
      </c>
      <c r="G198" s="42">
        <v>45291</v>
      </c>
      <c r="H198" s="44">
        <v>0</v>
      </c>
      <c r="I198" s="44">
        <v>0</v>
      </c>
      <c r="J198" s="44">
        <f t="shared" si="11"/>
        <v>0</v>
      </c>
      <c r="K198" s="44">
        <v>35000</v>
      </c>
      <c r="L198" s="71">
        <f t="shared" si="9"/>
        <v>30086</v>
      </c>
      <c r="M198" s="71">
        <f t="shared" si="10"/>
        <v>4914</v>
      </c>
      <c r="N198" s="44">
        <v>13091.5</v>
      </c>
      <c r="O198" s="44">
        <v>3809</v>
      </c>
      <c r="P198" s="44">
        <v>1651</v>
      </c>
      <c r="Q198" s="44">
        <v>2735.5</v>
      </c>
      <c r="R198" s="44">
        <v>3536</v>
      </c>
      <c r="S198" s="44">
        <v>5263</v>
      </c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</row>
    <row r="199" spans="1:39" s="1" customFormat="1" ht="15" customHeight="1" x14ac:dyDescent="0.25">
      <c r="A199" s="52" t="s">
        <v>39</v>
      </c>
      <c r="B199" s="73" t="s">
        <v>51</v>
      </c>
      <c r="C199" s="43" t="s">
        <v>314</v>
      </c>
      <c r="D199" s="43" t="s">
        <v>315</v>
      </c>
      <c r="E199" s="41" t="s">
        <v>55</v>
      </c>
      <c r="F199" s="41" t="s">
        <v>56</v>
      </c>
      <c r="G199" s="49">
        <v>45071</v>
      </c>
      <c r="H199" s="44">
        <v>0</v>
      </c>
      <c r="I199" s="44">
        <v>0</v>
      </c>
      <c r="J199" s="44">
        <f t="shared" si="11"/>
        <v>0</v>
      </c>
      <c r="K199" s="71">
        <v>511</v>
      </c>
      <c r="L199" s="71">
        <f>SUM(N199:AG199)</f>
        <v>511</v>
      </c>
      <c r="M199" s="71">
        <f>K199-L199</f>
        <v>0</v>
      </c>
      <c r="N199" s="44">
        <v>511</v>
      </c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9" s="1" customFormat="1" ht="14.25" customHeight="1" x14ac:dyDescent="0.25">
      <c r="A200" s="41" t="s">
        <v>41</v>
      </c>
      <c r="B200" s="41" t="s">
        <v>40</v>
      </c>
      <c r="C200" s="43" t="s">
        <v>316</v>
      </c>
      <c r="D200" s="43" t="s">
        <v>317</v>
      </c>
      <c r="E200" s="41" t="s">
        <v>33</v>
      </c>
      <c r="F200" s="41" t="s">
        <v>74</v>
      </c>
      <c r="G200" s="42">
        <v>45285</v>
      </c>
      <c r="H200" s="44">
        <v>0</v>
      </c>
      <c r="I200" s="44">
        <v>0</v>
      </c>
      <c r="J200" s="44">
        <f t="shared" si="11"/>
        <v>0</v>
      </c>
      <c r="K200" s="44">
        <v>7150</v>
      </c>
      <c r="L200" s="71">
        <f t="shared" si="9"/>
        <v>7150</v>
      </c>
      <c r="M200" s="71">
        <f t="shared" si="10"/>
        <v>0</v>
      </c>
      <c r="N200" s="44">
        <v>7150</v>
      </c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9" s="1" customFormat="1" ht="14.25" customHeight="1" x14ac:dyDescent="0.25">
      <c r="A201" s="41" t="s">
        <v>41</v>
      </c>
      <c r="B201" s="41" t="s">
        <v>40</v>
      </c>
      <c r="C201" s="43" t="s">
        <v>316</v>
      </c>
      <c r="D201" s="43" t="s">
        <v>317</v>
      </c>
      <c r="E201" s="41" t="s">
        <v>37</v>
      </c>
      <c r="F201" s="41" t="s">
        <v>74</v>
      </c>
      <c r="G201" s="42">
        <v>45285</v>
      </c>
      <c r="H201" s="44">
        <v>0</v>
      </c>
      <c r="I201" s="44">
        <v>0</v>
      </c>
      <c r="J201" s="44">
        <f t="shared" si="11"/>
        <v>0</v>
      </c>
      <c r="K201" s="44">
        <v>13000</v>
      </c>
      <c r="L201" s="71">
        <f>SUM(N201:AG201)</f>
        <v>13000</v>
      </c>
      <c r="M201" s="71">
        <f>K201-L201</f>
        <v>0</v>
      </c>
      <c r="N201" s="44">
        <v>13000</v>
      </c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9" s="125" customFormat="1" ht="14.25" customHeight="1" x14ac:dyDescent="0.25">
      <c r="A202" s="121" t="s">
        <v>41</v>
      </c>
      <c r="B202" s="121" t="s">
        <v>40</v>
      </c>
      <c r="C202" s="123" t="s">
        <v>319</v>
      </c>
      <c r="D202" s="123" t="s">
        <v>318</v>
      </c>
      <c r="E202" s="121" t="s">
        <v>33</v>
      </c>
      <c r="F202" s="121" t="s">
        <v>74</v>
      </c>
      <c r="G202" s="122">
        <v>45285</v>
      </c>
      <c r="H202" s="120">
        <v>0</v>
      </c>
      <c r="I202" s="120">
        <v>0</v>
      </c>
      <c r="J202" s="120">
        <f t="shared" si="11"/>
        <v>0</v>
      </c>
      <c r="K202" s="120">
        <v>7150</v>
      </c>
      <c r="L202" s="112">
        <f>SUM(N202:AG202)</f>
        <v>7150</v>
      </c>
      <c r="M202" s="112">
        <f>K202-L202</f>
        <v>0</v>
      </c>
      <c r="N202" s="120">
        <v>7150</v>
      </c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</row>
    <row r="203" spans="1:39" s="1" customFormat="1" ht="28.5" customHeight="1" x14ac:dyDescent="0.25">
      <c r="A203" s="41" t="s">
        <v>39</v>
      </c>
      <c r="B203" s="41" t="s">
        <v>51</v>
      </c>
      <c r="C203" s="43" t="s">
        <v>320</v>
      </c>
      <c r="D203" s="43" t="s">
        <v>321</v>
      </c>
      <c r="E203" s="41" t="s">
        <v>37</v>
      </c>
      <c r="F203" s="41" t="s">
        <v>180</v>
      </c>
      <c r="G203" s="42">
        <v>45031</v>
      </c>
      <c r="H203" s="44">
        <v>0</v>
      </c>
      <c r="I203" s="44">
        <v>0</v>
      </c>
      <c r="J203" s="44">
        <f t="shared" si="11"/>
        <v>0</v>
      </c>
      <c r="K203" s="44">
        <v>1105</v>
      </c>
      <c r="L203" s="71">
        <f t="shared" si="9"/>
        <v>1105</v>
      </c>
      <c r="M203" s="71">
        <f>K203-L203</f>
        <v>0</v>
      </c>
      <c r="N203" s="44">
        <v>1105</v>
      </c>
      <c r="O203" s="10"/>
      <c r="P203" s="12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9" s="1" customFormat="1" ht="14.25" customHeight="1" x14ac:dyDescent="0.25">
      <c r="A204" s="41" t="s">
        <v>39</v>
      </c>
      <c r="B204" s="41" t="s">
        <v>51</v>
      </c>
      <c r="C204" s="43" t="s">
        <v>320</v>
      </c>
      <c r="D204" s="43" t="s">
        <v>322</v>
      </c>
      <c r="E204" s="41" t="s">
        <v>37</v>
      </c>
      <c r="F204" s="41" t="s">
        <v>180</v>
      </c>
      <c r="G204" s="42">
        <v>45031</v>
      </c>
      <c r="H204" s="44">
        <v>0</v>
      </c>
      <c r="I204" s="44">
        <v>0</v>
      </c>
      <c r="J204" s="44">
        <f t="shared" si="11"/>
        <v>0</v>
      </c>
      <c r="K204" s="44">
        <v>1190</v>
      </c>
      <c r="L204" s="71">
        <f>SUM(N204:AG204)</f>
        <v>1190</v>
      </c>
      <c r="M204" s="71">
        <f>K204-L204</f>
        <v>0</v>
      </c>
      <c r="N204" s="44">
        <v>1190</v>
      </c>
      <c r="O204" s="10"/>
      <c r="P204" s="12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9" s="142" customFormat="1" ht="15" customHeight="1" x14ac:dyDescent="0.25">
      <c r="A205" s="47" t="s">
        <v>39</v>
      </c>
      <c r="B205" s="47" t="s">
        <v>51</v>
      </c>
      <c r="C205" s="47" t="s">
        <v>323</v>
      </c>
      <c r="D205" s="50" t="s">
        <v>324</v>
      </c>
      <c r="E205" s="47" t="s">
        <v>325</v>
      </c>
      <c r="F205" s="47" t="s">
        <v>74</v>
      </c>
      <c r="G205" s="51">
        <v>45009</v>
      </c>
      <c r="H205" s="44">
        <v>0</v>
      </c>
      <c r="I205" s="44">
        <v>0</v>
      </c>
      <c r="J205" s="44">
        <f t="shared" si="11"/>
        <v>0</v>
      </c>
      <c r="K205" s="45">
        <v>86.4</v>
      </c>
      <c r="L205" s="74">
        <f t="shared" si="9"/>
        <v>86.4</v>
      </c>
      <c r="M205" s="74">
        <f t="shared" si="10"/>
        <v>0</v>
      </c>
      <c r="N205" s="45">
        <v>86.4</v>
      </c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</row>
    <row r="206" spans="1:39" s="1" customFormat="1" ht="15" customHeight="1" x14ac:dyDescent="0.25">
      <c r="A206" s="41" t="s">
        <v>39</v>
      </c>
      <c r="B206" s="41" t="s">
        <v>51</v>
      </c>
      <c r="C206" s="43" t="s">
        <v>189</v>
      </c>
      <c r="D206" s="43" t="s">
        <v>190</v>
      </c>
      <c r="E206" s="47" t="s">
        <v>325</v>
      </c>
      <c r="F206" s="41" t="s">
        <v>74</v>
      </c>
      <c r="G206" s="42">
        <v>45009</v>
      </c>
      <c r="H206" s="44">
        <v>0</v>
      </c>
      <c r="I206" s="44">
        <v>0</v>
      </c>
      <c r="J206" s="44">
        <f t="shared" si="11"/>
        <v>0</v>
      </c>
      <c r="K206" s="44">
        <v>1932</v>
      </c>
      <c r="L206" s="71">
        <f t="shared" si="9"/>
        <v>1932</v>
      </c>
      <c r="M206" s="71">
        <f t="shared" si="10"/>
        <v>0</v>
      </c>
      <c r="N206" s="44">
        <v>1932</v>
      </c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9" s="1" customFormat="1" ht="14.25" customHeight="1" x14ac:dyDescent="0.25">
      <c r="A207" s="41" t="s">
        <v>39</v>
      </c>
      <c r="B207" s="41" t="s">
        <v>43</v>
      </c>
      <c r="C207" s="43" t="s">
        <v>326</v>
      </c>
      <c r="D207" s="43" t="s">
        <v>156</v>
      </c>
      <c r="E207" s="41" t="s">
        <v>34</v>
      </c>
      <c r="F207" s="41" t="s">
        <v>231</v>
      </c>
      <c r="G207" s="42">
        <v>45015</v>
      </c>
      <c r="H207" s="44">
        <v>0</v>
      </c>
      <c r="I207" s="44">
        <v>0</v>
      </c>
      <c r="J207" s="44">
        <f t="shared" si="11"/>
        <v>0</v>
      </c>
      <c r="K207" s="44">
        <v>973.5</v>
      </c>
      <c r="L207" s="71">
        <f t="shared" si="9"/>
        <v>973.5</v>
      </c>
      <c r="M207" s="71">
        <f t="shared" si="10"/>
        <v>0</v>
      </c>
      <c r="N207" s="44">
        <v>973.5</v>
      </c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9" s="141" customFormat="1" ht="28.5" customHeight="1" x14ac:dyDescent="0.25">
      <c r="A208" s="75" t="s">
        <v>39</v>
      </c>
      <c r="B208" s="76" t="s">
        <v>45</v>
      </c>
      <c r="C208" s="76" t="s">
        <v>171</v>
      </c>
      <c r="D208" s="76" t="s">
        <v>216</v>
      </c>
      <c r="E208" s="75" t="s">
        <v>34</v>
      </c>
      <c r="F208" s="75" t="s">
        <v>56</v>
      </c>
      <c r="G208" s="51">
        <v>45413</v>
      </c>
      <c r="H208" s="44">
        <v>0</v>
      </c>
      <c r="I208" s="44">
        <v>0</v>
      </c>
      <c r="J208" s="44">
        <f t="shared" si="11"/>
        <v>0</v>
      </c>
      <c r="K208" s="77">
        <v>200</v>
      </c>
      <c r="L208" s="77">
        <f t="shared" si="9"/>
        <v>200</v>
      </c>
      <c r="M208" s="77">
        <f t="shared" si="10"/>
        <v>0</v>
      </c>
      <c r="N208" s="77">
        <v>200</v>
      </c>
      <c r="O208" s="54"/>
      <c r="P208" s="54"/>
      <c r="Q208" s="55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</row>
    <row r="209" spans="1:38" s="1" customFormat="1" ht="15" customHeight="1" x14ac:dyDescent="0.25">
      <c r="A209" s="41" t="s">
        <v>39</v>
      </c>
      <c r="B209" s="41" t="s">
        <v>51</v>
      </c>
      <c r="C209" s="43" t="s">
        <v>327</v>
      </c>
      <c r="D209" s="43" t="s">
        <v>328</v>
      </c>
      <c r="E209" s="47" t="s">
        <v>325</v>
      </c>
      <c r="F209" s="41" t="s">
        <v>74</v>
      </c>
      <c r="G209" s="42">
        <v>45009</v>
      </c>
      <c r="H209" s="44">
        <v>0</v>
      </c>
      <c r="I209" s="44">
        <v>0</v>
      </c>
      <c r="J209" s="44">
        <f t="shared" si="11"/>
        <v>0</v>
      </c>
      <c r="K209" s="44">
        <v>271.2</v>
      </c>
      <c r="L209" s="71">
        <f t="shared" si="9"/>
        <v>0</v>
      </c>
      <c r="M209" s="71">
        <f t="shared" si="10"/>
        <v>271.2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8" s="1" customFormat="1" ht="27.75" customHeight="1" x14ac:dyDescent="0.25">
      <c r="A210" s="41" t="s">
        <v>40</v>
      </c>
      <c r="B210" s="41" t="s">
        <v>40</v>
      </c>
      <c r="C210" s="43" t="s">
        <v>329</v>
      </c>
      <c r="D210" s="43" t="s">
        <v>330</v>
      </c>
      <c r="E210" s="41" t="s">
        <v>35</v>
      </c>
      <c r="F210" s="41" t="s">
        <v>74</v>
      </c>
      <c r="G210" s="42">
        <v>45052</v>
      </c>
      <c r="H210" s="44">
        <v>5300</v>
      </c>
      <c r="I210" s="44">
        <f>H210*118%</f>
        <v>6254</v>
      </c>
      <c r="J210" s="44">
        <f t="shared" si="11"/>
        <v>731.60000000000036</v>
      </c>
      <c r="K210" s="44">
        <v>5522.4</v>
      </c>
      <c r="L210" s="71">
        <f t="shared" si="9"/>
        <v>5522.4</v>
      </c>
      <c r="M210" s="71">
        <f t="shared" si="10"/>
        <v>0</v>
      </c>
      <c r="N210" s="44">
        <v>5522.4</v>
      </c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8" s="1" customFormat="1" ht="14.25" customHeight="1" x14ac:dyDescent="0.25">
      <c r="A211" s="41" t="s">
        <v>39</v>
      </c>
      <c r="B211" s="41" t="s">
        <v>51</v>
      </c>
      <c r="C211" s="43" t="s">
        <v>123</v>
      </c>
      <c r="D211" s="43" t="s">
        <v>331</v>
      </c>
      <c r="E211" s="41" t="s">
        <v>37</v>
      </c>
      <c r="F211" s="41" t="s">
        <v>74</v>
      </c>
      <c r="G211" s="42">
        <v>45030</v>
      </c>
      <c r="H211" s="44">
        <v>0</v>
      </c>
      <c r="I211" s="44">
        <v>0</v>
      </c>
      <c r="J211" s="44">
        <f t="shared" si="11"/>
        <v>0</v>
      </c>
      <c r="K211" s="44">
        <v>239</v>
      </c>
      <c r="L211" s="71">
        <f t="shared" si="9"/>
        <v>239</v>
      </c>
      <c r="M211" s="71">
        <f t="shared" si="10"/>
        <v>0</v>
      </c>
      <c r="N211" s="44">
        <v>239</v>
      </c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36"/>
      <c r="AI211" s="136"/>
      <c r="AJ211" s="136"/>
      <c r="AK211" s="136"/>
      <c r="AL211" s="136"/>
    </row>
    <row r="212" spans="1:38" ht="15" customHeight="1" x14ac:dyDescent="0.25">
      <c r="A212" s="41" t="s">
        <v>39</v>
      </c>
      <c r="B212" s="52" t="s">
        <v>51</v>
      </c>
      <c r="C212" s="43" t="s">
        <v>188</v>
      </c>
      <c r="D212" s="43" t="s">
        <v>332</v>
      </c>
      <c r="E212" s="41" t="s">
        <v>55</v>
      </c>
      <c r="F212" s="41" t="s">
        <v>74</v>
      </c>
      <c r="G212" s="42">
        <v>45023</v>
      </c>
      <c r="H212" s="44">
        <v>0</v>
      </c>
      <c r="I212" s="44">
        <v>0</v>
      </c>
      <c r="J212" s="44">
        <f t="shared" si="11"/>
        <v>0</v>
      </c>
      <c r="K212" s="44">
        <v>22.4</v>
      </c>
      <c r="L212" s="44">
        <f>SUM(N212:AG212)</f>
        <v>22.4</v>
      </c>
      <c r="M212" s="44">
        <f>K212-L212</f>
        <v>0</v>
      </c>
      <c r="N212" s="44">
        <v>22.4</v>
      </c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20"/>
      <c r="AI212" s="20"/>
      <c r="AJ212" s="20"/>
      <c r="AK212" s="20"/>
      <c r="AL212" s="20"/>
    </row>
    <row r="213" spans="1:38" s="149" customFormat="1" ht="14.25" customHeight="1" x14ac:dyDescent="0.25">
      <c r="A213" s="41" t="s">
        <v>39</v>
      </c>
      <c r="B213" s="43" t="s">
        <v>251</v>
      </c>
      <c r="C213" s="43" t="s">
        <v>747</v>
      </c>
      <c r="D213" s="43" t="s">
        <v>334</v>
      </c>
      <c r="E213" s="41" t="s">
        <v>34</v>
      </c>
      <c r="F213" s="41" t="s">
        <v>56</v>
      </c>
      <c r="G213" s="42">
        <v>45322</v>
      </c>
      <c r="H213" s="44">
        <v>0</v>
      </c>
      <c r="I213" s="44">
        <v>0</v>
      </c>
      <c r="J213" s="44">
        <f t="shared" si="11"/>
        <v>0</v>
      </c>
      <c r="K213" s="44">
        <v>16696</v>
      </c>
      <c r="L213" s="71">
        <f t="shared" ref="L213:L269" si="12">SUM(N213:AG213)</f>
        <v>16696</v>
      </c>
      <c r="M213" s="71">
        <f t="shared" ref="M213:M269" si="13">K213-L213</f>
        <v>0</v>
      </c>
      <c r="N213" s="44">
        <v>2296</v>
      </c>
      <c r="O213" s="44">
        <v>1800</v>
      </c>
      <c r="P213" s="44">
        <v>1800</v>
      </c>
      <c r="Q213" s="44">
        <v>1800</v>
      </c>
      <c r="R213" s="44">
        <v>1800</v>
      </c>
      <c r="S213" s="44">
        <v>1800</v>
      </c>
      <c r="T213" s="44">
        <v>1800</v>
      </c>
      <c r="U213" s="71">
        <v>1800</v>
      </c>
      <c r="V213" s="71">
        <v>1800</v>
      </c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</row>
    <row r="214" spans="1:38" s="149" customFormat="1" ht="28.5" customHeight="1" x14ac:dyDescent="0.25">
      <c r="A214" s="41" t="s">
        <v>41</v>
      </c>
      <c r="B214" s="41" t="s">
        <v>40</v>
      </c>
      <c r="C214" s="195" t="s">
        <v>90</v>
      </c>
      <c r="D214" s="43" t="s">
        <v>333</v>
      </c>
      <c r="E214" s="41" t="s">
        <v>34</v>
      </c>
      <c r="F214" s="41" t="s">
        <v>56</v>
      </c>
      <c r="G214" s="42">
        <v>45291</v>
      </c>
      <c r="H214" s="44">
        <v>0</v>
      </c>
      <c r="I214" s="44">
        <v>0</v>
      </c>
      <c r="J214" s="44">
        <f t="shared" si="11"/>
        <v>0</v>
      </c>
      <c r="K214" s="44">
        <v>21136.68</v>
      </c>
      <c r="L214" s="71">
        <f t="shared" si="12"/>
        <v>21136.560000000001</v>
      </c>
      <c r="M214" s="71">
        <f t="shared" si="13"/>
        <v>0.11999999999898137</v>
      </c>
      <c r="N214" s="44">
        <v>377.44</v>
      </c>
      <c r="O214" s="44">
        <v>2264.63</v>
      </c>
      <c r="P214" s="44">
        <v>2340.12</v>
      </c>
      <c r="Q214" s="44">
        <v>2264.63</v>
      </c>
      <c r="R214" s="44">
        <v>2340.12</v>
      </c>
      <c r="S214" s="44">
        <v>2340.12</v>
      </c>
      <c r="T214" s="44">
        <v>2264.63</v>
      </c>
      <c r="U214" s="44">
        <v>2340.12</v>
      </c>
      <c r="V214" s="44">
        <v>2264.63</v>
      </c>
      <c r="W214" s="44">
        <v>2340.12</v>
      </c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</row>
    <row r="215" spans="1:38" s="1" customFormat="1" ht="15" customHeight="1" x14ac:dyDescent="0.25">
      <c r="A215" s="41" t="s">
        <v>40</v>
      </c>
      <c r="B215" s="41" t="s">
        <v>40</v>
      </c>
      <c r="C215" s="43" t="s">
        <v>301</v>
      </c>
      <c r="D215" s="43" t="s">
        <v>272</v>
      </c>
      <c r="E215" s="41" t="s">
        <v>33</v>
      </c>
      <c r="F215" s="41" t="s">
        <v>56</v>
      </c>
      <c r="G215" s="42">
        <v>45285</v>
      </c>
      <c r="H215" s="44">
        <v>11700</v>
      </c>
      <c r="I215" s="44">
        <v>11700</v>
      </c>
      <c r="J215" s="44">
        <f t="shared" si="11"/>
        <v>0</v>
      </c>
      <c r="K215" s="44">
        <v>11700</v>
      </c>
      <c r="L215" s="71">
        <f t="shared" si="12"/>
        <v>11700</v>
      </c>
      <c r="M215" s="71">
        <f t="shared" si="13"/>
        <v>0</v>
      </c>
      <c r="N215" s="44">
        <v>11700</v>
      </c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8" s="1" customFormat="1" ht="14.25" customHeight="1" x14ac:dyDescent="0.25">
      <c r="A216" s="41" t="s">
        <v>39</v>
      </c>
      <c r="B216" s="41" t="s">
        <v>51</v>
      </c>
      <c r="C216" s="43" t="s">
        <v>229</v>
      </c>
      <c r="D216" s="43" t="s">
        <v>335</v>
      </c>
      <c r="E216" s="41" t="s">
        <v>325</v>
      </c>
      <c r="F216" s="41" t="s">
        <v>74</v>
      </c>
      <c r="G216" s="42">
        <v>45016</v>
      </c>
      <c r="H216" s="44">
        <v>0</v>
      </c>
      <c r="I216" s="44">
        <v>0</v>
      </c>
      <c r="J216" s="44">
        <f t="shared" si="11"/>
        <v>0</v>
      </c>
      <c r="K216" s="44">
        <v>384</v>
      </c>
      <c r="L216" s="71">
        <f t="shared" si="12"/>
        <v>384</v>
      </c>
      <c r="M216" s="71">
        <f t="shared" si="13"/>
        <v>0</v>
      </c>
      <c r="N216" s="44">
        <v>384</v>
      </c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8" s="1" customFormat="1" ht="14.25" customHeight="1" x14ac:dyDescent="0.25">
      <c r="A217" s="41" t="s">
        <v>39</v>
      </c>
      <c r="B217" s="43" t="s">
        <v>51</v>
      </c>
      <c r="C217" s="43" t="s">
        <v>338</v>
      </c>
      <c r="D217" s="43" t="s">
        <v>335</v>
      </c>
      <c r="E217" s="41" t="s">
        <v>325</v>
      </c>
      <c r="F217" s="41" t="s">
        <v>74</v>
      </c>
      <c r="G217" s="42">
        <v>45016</v>
      </c>
      <c r="H217" s="44">
        <v>0</v>
      </c>
      <c r="I217" s="44">
        <v>0</v>
      </c>
      <c r="J217" s="44">
        <f t="shared" si="11"/>
        <v>0</v>
      </c>
      <c r="K217" s="44">
        <v>300</v>
      </c>
      <c r="L217" s="71">
        <f t="shared" si="12"/>
        <v>300</v>
      </c>
      <c r="M217" s="71">
        <f t="shared" si="13"/>
        <v>0</v>
      </c>
      <c r="N217" s="44">
        <v>300</v>
      </c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8" s="1" customFormat="1" ht="42.75" customHeight="1" x14ac:dyDescent="0.25">
      <c r="A218" s="41" t="s">
        <v>39</v>
      </c>
      <c r="B218" s="41" t="s">
        <v>251</v>
      </c>
      <c r="C218" s="43" t="s">
        <v>336</v>
      </c>
      <c r="D218" s="43" t="s">
        <v>337</v>
      </c>
      <c r="E218" s="41" t="s">
        <v>67</v>
      </c>
      <c r="F218" s="41" t="s">
        <v>56</v>
      </c>
      <c r="G218" s="42">
        <v>45016</v>
      </c>
      <c r="H218" s="44">
        <v>0</v>
      </c>
      <c r="I218" s="44">
        <v>0</v>
      </c>
      <c r="J218" s="44">
        <f t="shared" si="11"/>
        <v>0</v>
      </c>
      <c r="K218" s="44">
        <v>50000</v>
      </c>
      <c r="L218" s="71">
        <f t="shared" si="12"/>
        <v>42721.279999999999</v>
      </c>
      <c r="M218" s="71">
        <f t="shared" si="13"/>
        <v>7278.7200000000012</v>
      </c>
      <c r="N218" s="44">
        <v>42721.279999999999</v>
      </c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8" s="1" customFormat="1" ht="14.25" customHeight="1" x14ac:dyDescent="0.25">
      <c r="A219" s="41" t="s">
        <v>39</v>
      </c>
      <c r="B219" s="41" t="s">
        <v>44</v>
      </c>
      <c r="C219" s="43" t="s">
        <v>339</v>
      </c>
      <c r="D219" s="43" t="s">
        <v>340</v>
      </c>
      <c r="E219" s="41" t="s">
        <v>33</v>
      </c>
      <c r="F219" s="41" t="s">
        <v>341</v>
      </c>
      <c r="G219" s="42">
        <v>45046</v>
      </c>
      <c r="H219" s="44">
        <v>0</v>
      </c>
      <c r="I219" s="44">
        <v>0</v>
      </c>
      <c r="J219" s="44">
        <f t="shared" si="11"/>
        <v>0</v>
      </c>
      <c r="K219" s="44">
        <v>360</v>
      </c>
      <c r="L219" s="71">
        <f t="shared" si="12"/>
        <v>360</v>
      </c>
      <c r="M219" s="71">
        <f t="shared" si="13"/>
        <v>0</v>
      </c>
      <c r="N219" s="44">
        <v>360</v>
      </c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8" s="1" customFormat="1" ht="14.25" customHeight="1" x14ac:dyDescent="0.25">
      <c r="A220" s="41" t="s">
        <v>39</v>
      </c>
      <c r="B220" s="41" t="s">
        <v>44</v>
      </c>
      <c r="C220" s="43" t="s">
        <v>342</v>
      </c>
      <c r="D220" s="43" t="s">
        <v>340</v>
      </c>
      <c r="E220" s="43" t="s">
        <v>33</v>
      </c>
      <c r="F220" s="41" t="s">
        <v>341</v>
      </c>
      <c r="G220" s="42">
        <v>45046</v>
      </c>
      <c r="H220" s="44">
        <v>0</v>
      </c>
      <c r="I220" s="44">
        <v>0</v>
      </c>
      <c r="J220" s="44">
        <f t="shared" si="11"/>
        <v>0</v>
      </c>
      <c r="K220" s="44">
        <v>6970.66</v>
      </c>
      <c r="L220" s="71">
        <f t="shared" si="12"/>
        <v>6970.66</v>
      </c>
      <c r="M220" s="71">
        <f t="shared" si="13"/>
        <v>0</v>
      </c>
      <c r="N220" s="44">
        <v>6970.66</v>
      </c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8" s="1" customFormat="1" ht="14.25" customHeight="1" x14ac:dyDescent="0.25">
      <c r="A221" s="41" t="s">
        <v>39</v>
      </c>
      <c r="B221" s="41" t="s">
        <v>52</v>
      </c>
      <c r="C221" s="43" t="s">
        <v>343</v>
      </c>
      <c r="D221" s="43" t="s">
        <v>344</v>
      </c>
      <c r="E221" s="41" t="s">
        <v>67</v>
      </c>
      <c r="F221" s="41" t="s">
        <v>56</v>
      </c>
      <c r="G221" s="42">
        <v>45412</v>
      </c>
      <c r="H221" s="44">
        <v>0</v>
      </c>
      <c r="I221" s="44">
        <v>0</v>
      </c>
      <c r="J221" s="44">
        <f t="shared" si="11"/>
        <v>0</v>
      </c>
      <c r="K221" s="44">
        <v>8615.26</v>
      </c>
      <c r="L221" s="71">
        <f t="shared" si="12"/>
        <v>8615.26</v>
      </c>
      <c r="M221" s="71">
        <f t="shared" si="13"/>
        <v>0</v>
      </c>
      <c r="N221" s="44">
        <v>8615.26</v>
      </c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8" s="1" customFormat="1" ht="28.5" customHeight="1" x14ac:dyDescent="0.25">
      <c r="A222" s="41" t="s">
        <v>39</v>
      </c>
      <c r="B222" s="41" t="s">
        <v>43</v>
      </c>
      <c r="C222" s="43" t="s">
        <v>345</v>
      </c>
      <c r="D222" s="43" t="s">
        <v>346</v>
      </c>
      <c r="E222" s="41" t="s">
        <v>67</v>
      </c>
      <c r="F222" s="41" t="s">
        <v>56</v>
      </c>
      <c r="G222" s="42">
        <v>45013</v>
      </c>
      <c r="H222" s="44">
        <v>0</v>
      </c>
      <c r="I222" s="44">
        <v>0</v>
      </c>
      <c r="J222" s="44">
        <f t="shared" si="11"/>
        <v>0</v>
      </c>
      <c r="K222" s="44">
        <v>2593</v>
      </c>
      <c r="L222" s="71">
        <f t="shared" si="12"/>
        <v>2593</v>
      </c>
      <c r="M222" s="71">
        <f t="shared" si="13"/>
        <v>0</v>
      </c>
      <c r="N222" s="44">
        <v>2593</v>
      </c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8" s="141" customFormat="1" ht="28.5" customHeight="1" x14ac:dyDescent="0.25">
      <c r="A223" s="75" t="s">
        <v>39</v>
      </c>
      <c r="B223" s="76" t="s">
        <v>45</v>
      </c>
      <c r="C223" s="76" t="s">
        <v>171</v>
      </c>
      <c r="D223" s="76" t="s">
        <v>216</v>
      </c>
      <c r="E223" s="75" t="s">
        <v>34</v>
      </c>
      <c r="F223" s="75" t="s">
        <v>56</v>
      </c>
      <c r="G223" s="51">
        <v>45444</v>
      </c>
      <c r="H223" s="44">
        <v>0</v>
      </c>
      <c r="I223" s="44">
        <v>0</v>
      </c>
      <c r="J223" s="44">
        <f t="shared" si="11"/>
        <v>0</v>
      </c>
      <c r="K223" s="77">
        <v>250</v>
      </c>
      <c r="L223" s="77">
        <f>SUM(N223:AG223)</f>
        <v>250</v>
      </c>
      <c r="M223" s="77">
        <f t="shared" si="13"/>
        <v>0</v>
      </c>
      <c r="N223" s="77">
        <v>250</v>
      </c>
      <c r="O223" s="54"/>
      <c r="P223" s="54"/>
      <c r="Q223" s="55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</row>
    <row r="224" spans="1:38" s="1" customFormat="1" ht="15" customHeight="1" x14ac:dyDescent="0.25">
      <c r="A224" s="41" t="s">
        <v>41</v>
      </c>
      <c r="B224" s="41" t="s">
        <v>40</v>
      </c>
      <c r="C224" s="43" t="s">
        <v>347</v>
      </c>
      <c r="D224" s="43" t="s">
        <v>348</v>
      </c>
      <c r="E224" s="41" t="s">
        <v>33</v>
      </c>
      <c r="F224" s="41" t="s">
        <v>74</v>
      </c>
      <c r="G224" s="42">
        <v>45291</v>
      </c>
      <c r="H224" s="44">
        <v>0</v>
      </c>
      <c r="I224" s="44">
        <v>0</v>
      </c>
      <c r="J224" s="44">
        <f t="shared" si="11"/>
        <v>0</v>
      </c>
      <c r="K224" s="44">
        <v>6890</v>
      </c>
      <c r="L224" s="71">
        <f t="shared" si="12"/>
        <v>6890</v>
      </c>
      <c r="M224" s="71">
        <f t="shared" si="13"/>
        <v>0</v>
      </c>
      <c r="N224" s="44">
        <v>6890</v>
      </c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s="1" customFormat="1" ht="14.25" customHeight="1" x14ac:dyDescent="0.25">
      <c r="A225" s="41" t="s">
        <v>39</v>
      </c>
      <c r="B225" s="41" t="s">
        <v>44</v>
      </c>
      <c r="C225" s="43" t="s">
        <v>349</v>
      </c>
      <c r="D225" s="43" t="s">
        <v>350</v>
      </c>
      <c r="E225" s="41" t="s">
        <v>33</v>
      </c>
      <c r="F225" s="41" t="s">
        <v>56</v>
      </c>
      <c r="G225" s="42">
        <v>45046</v>
      </c>
      <c r="H225" s="44">
        <v>0</v>
      </c>
      <c r="I225" s="44">
        <v>0</v>
      </c>
      <c r="J225" s="44">
        <f t="shared" si="11"/>
        <v>0</v>
      </c>
      <c r="K225" s="44">
        <v>6365.31</v>
      </c>
      <c r="L225" s="71">
        <f t="shared" si="12"/>
        <v>6238</v>
      </c>
      <c r="M225" s="71">
        <f t="shared" si="13"/>
        <v>127.3100000000004</v>
      </c>
      <c r="N225" s="44">
        <v>6238</v>
      </c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s="1" customFormat="1" ht="28.5" customHeight="1" x14ac:dyDescent="0.25">
      <c r="A226" s="41" t="s">
        <v>39</v>
      </c>
      <c r="B226" s="41" t="s">
        <v>43</v>
      </c>
      <c r="C226" s="43" t="s">
        <v>351</v>
      </c>
      <c r="D226" s="43" t="s">
        <v>346</v>
      </c>
      <c r="E226" s="41" t="s">
        <v>34</v>
      </c>
      <c r="F226" s="41" t="s">
        <v>231</v>
      </c>
      <c r="G226" s="42">
        <v>45002</v>
      </c>
      <c r="H226" s="44">
        <v>0</v>
      </c>
      <c r="I226" s="44">
        <v>0</v>
      </c>
      <c r="J226" s="44">
        <f t="shared" si="11"/>
        <v>0</v>
      </c>
      <c r="K226" s="44">
        <v>306.32</v>
      </c>
      <c r="L226" s="71">
        <f t="shared" si="12"/>
        <v>306.32</v>
      </c>
      <c r="M226" s="71">
        <f t="shared" si="13"/>
        <v>0</v>
      </c>
      <c r="N226" s="44">
        <v>306.32</v>
      </c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s="177" customFormat="1" ht="28.5" customHeight="1" x14ac:dyDescent="0.25">
      <c r="A227" s="163" t="s">
        <v>39</v>
      </c>
      <c r="B227" s="163" t="s">
        <v>52</v>
      </c>
      <c r="C227" s="176" t="s">
        <v>352</v>
      </c>
      <c r="D227" s="176" t="s">
        <v>353</v>
      </c>
      <c r="E227" s="163" t="s">
        <v>37</v>
      </c>
      <c r="F227" s="163" t="s">
        <v>56</v>
      </c>
      <c r="G227" s="164">
        <v>45230</v>
      </c>
      <c r="H227" s="118">
        <v>0</v>
      </c>
      <c r="I227" s="118">
        <v>0</v>
      </c>
      <c r="J227" s="118">
        <f t="shared" si="11"/>
        <v>0</v>
      </c>
      <c r="K227" s="165">
        <v>58800</v>
      </c>
      <c r="L227" s="165">
        <f t="shared" si="12"/>
        <v>58240</v>
      </c>
      <c r="M227" s="165">
        <f t="shared" si="13"/>
        <v>560</v>
      </c>
      <c r="N227" s="165">
        <v>7840</v>
      </c>
      <c r="O227" s="165">
        <v>8400</v>
      </c>
      <c r="P227" s="165">
        <v>8400</v>
      </c>
      <c r="Q227" s="165">
        <v>8400</v>
      </c>
      <c r="R227" s="165">
        <v>8400</v>
      </c>
      <c r="S227" s="165">
        <v>8400</v>
      </c>
      <c r="T227" s="165">
        <v>8400</v>
      </c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</row>
    <row r="228" spans="1:33" s="14" customFormat="1" ht="15" customHeight="1" x14ac:dyDescent="0.25">
      <c r="A228" s="52" t="s">
        <v>40</v>
      </c>
      <c r="B228" s="52" t="s">
        <v>40</v>
      </c>
      <c r="C228" s="72" t="s">
        <v>301</v>
      </c>
      <c r="D228" s="72" t="s">
        <v>354</v>
      </c>
      <c r="E228" s="52" t="s">
        <v>33</v>
      </c>
      <c r="F228" s="52" t="s">
        <v>56</v>
      </c>
      <c r="G228" s="48">
        <v>45285</v>
      </c>
      <c r="H228" s="44">
        <v>211900</v>
      </c>
      <c r="I228" s="44">
        <v>211900</v>
      </c>
      <c r="J228" s="44">
        <f t="shared" ref="J228:J291" si="14">IF(A228="ტენდერი",IF(E228="საკუთარი",0,IF(E228="cib",0,IF(E228="usaid",0,IF(E228="FMD",0,I228-K228)))),0)</f>
        <v>0</v>
      </c>
      <c r="K228" s="71">
        <v>211900</v>
      </c>
      <c r="L228" s="71">
        <f t="shared" si="12"/>
        <v>200630</v>
      </c>
      <c r="M228" s="71">
        <f t="shared" si="13"/>
        <v>11270</v>
      </c>
      <c r="N228" s="112">
        <v>38940</v>
      </c>
      <c r="O228" s="12">
        <v>44550</v>
      </c>
      <c r="P228" s="12">
        <v>41460</v>
      </c>
      <c r="Q228" s="12">
        <v>75680</v>
      </c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</row>
    <row r="229" spans="1:33" s="1" customFormat="1" ht="15" customHeight="1" x14ac:dyDescent="0.25">
      <c r="A229" s="52" t="s">
        <v>40</v>
      </c>
      <c r="B229" s="52" t="s">
        <v>40</v>
      </c>
      <c r="C229" s="72" t="s">
        <v>355</v>
      </c>
      <c r="D229" s="50" t="s">
        <v>356</v>
      </c>
      <c r="E229" s="52" t="s">
        <v>37</v>
      </c>
      <c r="F229" s="52" t="s">
        <v>74</v>
      </c>
      <c r="G229" s="48">
        <v>45040</v>
      </c>
      <c r="H229" s="44">
        <v>2416</v>
      </c>
      <c r="I229" s="44">
        <f>H229*118%</f>
        <v>2850.8799999999997</v>
      </c>
      <c r="J229" s="44">
        <f t="shared" si="14"/>
        <v>232.41999999999962</v>
      </c>
      <c r="K229" s="71">
        <v>2618.46</v>
      </c>
      <c r="L229" s="71">
        <f t="shared" si="12"/>
        <v>2618.46</v>
      </c>
      <c r="M229" s="71">
        <f t="shared" si="13"/>
        <v>0</v>
      </c>
      <c r="N229" s="44">
        <v>2618.46</v>
      </c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s="142" customFormat="1" ht="15" customHeight="1" x14ac:dyDescent="0.25">
      <c r="A230" s="41" t="s">
        <v>39</v>
      </c>
      <c r="B230" s="41" t="s">
        <v>51</v>
      </c>
      <c r="C230" s="50" t="s">
        <v>358</v>
      </c>
      <c r="D230" s="50" t="s">
        <v>357</v>
      </c>
      <c r="E230" s="47" t="s">
        <v>34</v>
      </c>
      <c r="F230" s="52" t="s">
        <v>74</v>
      </c>
      <c r="G230" s="48">
        <v>45029</v>
      </c>
      <c r="H230" s="44">
        <v>0</v>
      </c>
      <c r="I230" s="44">
        <v>0</v>
      </c>
      <c r="J230" s="44">
        <f t="shared" si="14"/>
        <v>0</v>
      </c>
      <c r="K230" s="45">
        <v>1840</v>
      </c>
      <c r="L230" s="71">
        <f>SUM(N230:AG230)</f>
        <v>1840</v>
      </c>
      <c r="M230" s="71">
        <f>K230-L230</f>
        <v>0</v>
      </c>
      <c r="N230" s="71">
        <v>1840</v>
      </c>
      <c r="O230" s="12"/>
      <c r="P230" s="12"/>
      <c r="Q230" s="12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s="1" customFormat="1" ht="15" customHeight="1" x14ac:dyDescent="0.25">
      <c r="A231" s="41" t="s">
        <v>39</v>
      </c>
      <c r="B231" s="47" t="s">
        <v>43</v>
      </c>
      <c r="C231" s="50" t="s">
        <v>359</v>
      </c>
      <c r="D231" s="50" t="s">
        <v>346</v>
      </c>
      <c r="E231" s="47" t="s">
        <v>37</v>
      </c>
      <c r="F231" s="41" t="s">
        <v>231</v>
      </c>
      <c r="G231" s="51">
        <v>45014</v>
      </c>
      <c r="H231" s="44">
        <v>0</v>
      </c>
      <c r="I231" s="44">
        <v>0</v>
      </c>
      <c r="J231" s="44">
        <f t="shared" si="14"/>
        <v>0</v>
      </c>
      <c r="K231" s="44">
        <v>390.58</v>
      </c>
      <c r="L231" s="71">
        <f>SUM(N231:AG231)</f>
        <v>390.58</v>
      </c>
      <c r="M231" s="71">
        <f>K231-L231</f>
        <v>0</v>
      </c>
      <c r="N231" s="44">
        <v>390.58</v>
      </c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</row>
    <row r="232" spans="1:33" s="149" customFormat="1" ht="14.25" customHeight="1" x14ac:dyDescent="0.25">
      <c r="A232" s="41" t="s">
        <v>41</v>
      </c>
      <c r="B232" s="41" t="s">
        <v>40</v>
      </c>
      <c r="C232" s="43" t="s">
        <v>132</v>
      </c>
      <c r="D232" s="43" t="s">
        <v>133</v>
      </c>
      <c r="E232" s="41" t="s">
        <v>37</v>
      </c>
      <c r="F232" s="41" t="s">
        <v>74</v>
      </c>
      <c r="G232" s="42">
        <v>45229</v>
      </c>
      <c r="H232" s="44">
        <v>0</v>
      </c>
      <c r="I232" s="44">
        <v>0</v>
      </c>
      <c r="J232" s="44">
        <f t="shared" si="14"/>
        <v>0</v>
      </c>
      <c r="K232" s="44">
        <v>39600</v>
      </c>
      <c r="L232" s="71">
        <f>SUM(N232:AG232)</f>
        <v>39600</v>
      </c>
      <c r="M232" s="71">
        <f>K232-L232</f>
        <v>0</v>
      </c>
      <c r="N232" s="44">
        <v>27000</v>
      </c>
      <c r="O232" s="44">
        <v>3600</v>
      </c>
      <c r="P232" s="44">
        <v>9000</v>
      </c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</row>
    <row r="233" spans="1:33" s="1" customFormat="1" ht="14.25" customHeight="1" x14ac:dyDescent="0.25">
      <c r="A233" s="153" t="s">
        <v>41</v>
      </c>
      <c r="B233" s="153" t="s">
        <v>40</v>
      </c>
      <c r="C233" s="155" t="s">
        <v>132</v>
      </c>
      <c r="D233" s="155" t="s">
        <v>133</v>
      </c>
      <c r="E233" s="163" t="s">
        <v>34</v>
      </c>
      <c r="F233" s="153" t="s">
        <v>74</v>
      </c>
      <c r="G233" s="154">
        <v>45229</v>
      </c>
      <c r="H233" s="118">
        <v>0</v>
      </c>
      <c r="I233" s="118">
        <v>0</v>
      </c>
      <c r="J233" s="118">
        <f t="shared" si="14"/>
        <v>0</v>
      </c>
      <c r="K233" s="118">
        <v>5064</v>
      </c>
      <c r="L233" s="165">
        <f t="shared" si="12"/>
        <v>5064</v>
      </c>
      <c r="M233" s="165">
        <f t="shared" si="13"/>
        <v>0</v>
      </c>
      <c r="N233" s="118">
        <v>1872</v>
      </c>
      <c r="O233" s="118">
        <v>448</v>
      </c>
      <c r="P233" s="118">
        <v>488</v>
      </c>
      <c r="Q233" s="118">
        <v>2256</v>
      </c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s="1" customFormat="1" ht="14.25" customHeight="1" x14ac:dyDescent="0.25">
      <c r="A234" s="153" t="s">
        <v>41</v>
      </c>
      <c r="B234" s="153" t="s">
        <v>40</v>
      </c>
      <c r="C234" s="155" t="s">
        <v>132</v>
      </c>
      <c r="D234" s="155" t="s">
        <v>133</v>
      </c>
      <c r="E234" s="153" t="s">
        <v>34</v>
      </c>
      <c r="F234" s="153" t="s">
        <v>74</v>
      </c>
      <c r="G234" s="154">
        <v>45240</v>
      </c>
      <c r="H234" s="118">
        <v>0</v>
      </c>
      <c r="I234" s="118">
        <v>0</v>
      </c>
      <c r="J234" s="118">
        <f t="shared" si="14"/>
        <v>0</v>
      </c>
      <c r="K234" s="118">
        <v>1600</v>
      </c>
      <c r="L234" s="165">
        <f t="shared" si="12"/>
        <v>1600</v>
      </c>
      <c r="M234" s="165">
        <f t="shared" si="13"/>
        <v>0</v>
      </c>
      <c r="N234" s="118">
        <v>1600</v>
      </c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 s="1" customFormat="1" ht="14.25" customHeight="1" x14ac:dyDescent="0.25">
      <c r="A235" s="153" t="s">
        <v>41</v>
      </c>
      <c r="B235" s="153" t="s">
        <v>40</v>
      </c>
      <c r="C235" s="155" t="s">
        <v>132</v>
      </c>
      <c r="D235" s="155" t="s">
        <v>133</v>
      </c>
      <c r="E235" s="153" t="s">
        <v>37</v>
      </c>
      <c r="F235" s="153" t="s">
        <v>74</v>
      </c>
      <c r="G235" s="154">
        <v>45229</v>
      </c>
      <c r="H235" s="118">
        <v>0</v>
      </c>
      <c r="I235" s="118">
        <v>0</v>
      </c>
      <c r="J235" s="118">
        <f t="shared" si="14"/>
        <v>0</v>
      </c>
      <c r="K235" s="118">
        <v>94120</v>
      </c>
      <c r="L235" s="165">
        <f t="shared" si="12"/>
        <v>94120</v>
      </c>
      <c r="M235" s="165">
        <f t="shared" si="13"/>
        <v>0</v>
      </c>
      <c r="N235" s="165">
        <v>2760</v>
      </c>
      <c r="O235" s="165">
        <v>77920</v>
      </c>
      <c r="P235" s="118">
        <v>960</v>
      </c>
      <c r="Q235" s="118">
        <v>3120</v>
      </c>
      <c r="R235" s="118">
        <v>9360</v>
      </c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 s="1" customFormat="1" ht="14.25" customHeight="1" x14ac:dyDescent="0.25">
      <c r="A236" s="153" t="s">
        <v>41</v>
      </c>
      <c r="B236" s="153" t="s">
        <v>40</v>
      </c>
      <c r="C236" s="155" t="s">
        <v>132</v>
      </c>
      <c r="D236" s="155" t="s">
        <v>133</v>
      </c>
      <c r="E236" s="153" t="s">
        <v>34</v>
      </c>
      <c r="F236" s="153" t="s">
        <v>74</v>
      </c>
      <c r="G236" s="154">
        <v>45229</v>
      </c>
      <c r="H236" s="118">
        <v>0</v>
      </c>
      <c r="I236" s="118">
        <v>0</v>
      </c>
      <c r="J236" s="118">
        <f t="shared" si="14"/>
        <v>0</v>
      </c>
      <c r="K236" s="118">
        <v>17780</v>
      </c>
      <c r="L236" s="118">
        <f t="shared" si="12"/>
        <v>17780</v>
      </c>
      <c r="M236" s="118">
        <f t="shared" si="13"/>
        <v>0</v>
      </c>
      <c r="N236" s="165"/>
      <c r="O236" s="165">
        <v>840</v>
      </c>
      <c r="P236" s="118">
        <v>1260</v>
      </c>
      <c r="Q236" s="118">
        <v>5880</v>
      </c>
      <c r="R236" s="118">
        <v>9800</v>
      </c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 s="1" customFormat="1" ht="14.25" customHeight="1" x14ac:dyDescent="0.25">
      <c r="A237" s="153" t="s">
        <v>41</v>
      </c>
      <c r="B237" s="153" t="s">
        <v>40</v>
      </c>
      <c r="C237" s="155" t="s">
        <v>132</v>
      </c>
      <c r="D237" s="155" t="s">
        <v>133</v>
      </c>
      <c r="E237" s="153" t="s">
        <v>37</v>
      </c>
      <c r="F237" s="153" t="s">
        <v>74</v>
      </c>
      <c r="G237" s="154">
        <v>45229</v>
      </c>
      <c r="H237" s="118">
        <v>0</v>
      </c>
      <c r="I237" s="118">
        <v>0</v>
      </c>
      <c r="J237" s="118">
        <f t="shared" si="14"/>
        <v>0</v>
      </c>
      <c r="K237" s="118">
        <v>17220</v>
      </c>
      <c r="L237" s="118">
        <f t="shared" si="12"/>
        <v>17220</v>
      </c>
      <c r="M237" s="118">
        <f t="shared" si="13"/>
        <v>0</v>
      </c>
      <c r="N237" s="165">
        <v>17220</v>
      </c>
      <c r="O237" s="165"/>
      <c r="P237" s="118"/>
      <c r="Q237" s="118"/>
      <c r="R237" s="118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 s="149" customFormat="1" ht="14.25" customHeight="1" x14ac:dyDescent="0.25">
      <c r="A238" s="41" t="s">
        <v>41</v>
      </c>
      <c r="B238" s="41" t="s">
        <v>40</v>
      </c>
      <c r="C238" s="43" t="s">
        <v>132</v>
      </c>
      <c r="D238" s="43" t="s">
        <v>133</v>
      </c>
      <c r="E238" s="41" t="s">
        <v>34</v>
      </c>
      <c r="F238" s="41" t="s">
        <v>74</v>
      </c>
      <c r="G238" s="42">
        <v>45229</v>
      </c>
      <c r="H238" s="44">
        <v>0</v>
      </c>
      <c r="I238" s="44">
        <v>0</v>
      </c>
      <c r="J238" s="44">
        <f t="shared" si="14"/>
        <v>0</v>
      </c>
      <c r="K238" s="44">
        <v>1840</v>
      </c>
      <c r="L238" s="44">
        <f t="shared" si="12"/>
        <v>1840</v>
      </c>
      <c r="M238" s="44">
        <f t="shared" si="13"/>
        <v>0</v>
      </c>
      <c r="N238" s="71">
        <v>920</v>
      </c>
      <c r="O238" s="44">
        <v>920</v>
      </c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</row>
    <row r="239" spans="1:33" s="1" customFormat="1" ht="28.5" customHeight="1" x14ac:dyDescent="0.25">
      <c r="A239" s="41" t="s">
        <v>39</v>
      </c>
      <c r="B239" s="43" t="s">
        <v>43</v>
      </c>
      <c r="C239" s="43" t="s">
        <v>351</v>
      </c>
      <c r="D239" s="43" t="s">
        <v>346</v>
      </c>
      <c r="E239" s="41" t="s">
        <v>34</v>
      </c>
      <c r="F239" s="41" t="s">
        <v>56</v>
      </c>
      <c r="G239" s="42">
        <v>44999</v>
      </c>
      <c r="H239" s="44">
        <v>0</v>
      </c>
      <c r="I239" s="44">
        <v>0</v>
      </c>
      <c r="J239" s="44">
        <f t="shared" si="14"/>
        <v>0</v>
      </c>
      <c r="K239" s="44">
        <v>306.32</v>
      </c>
      <c r="L239" s="44">
        <f t="shared" si="12"/>
        <v>306.32</v>
      </c>
      <c r="M239" s="44">
        <f t="shared" si="13"/>
        <v>0</v>
      </c>
      <c r="N239" s="71">
        <v>306.32</v>
      </c>
      <c r="O239" s="12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 s="189" customFormat="1" ht="30" customHeight="1" x14ac:dyDescent="0.25">
      <c r="A240" s="41" t="s">
        <v>39</v>
      </c>
      <c r="B240" s="47" t="s">
        <v>43</v>
      </c>
      <c r="C240" s="50" t="s">
        <v>360</v>
      </c>
      <c r="D240" s="50" t="s">
        <v>47</v>
      </c>
      <c r="E240" s="47" t="s">
        <v>55</v>
      </c>
      <c r="F240" s="41" t="s">
        <v>74</v>
      </c>
      <c r="G240" s="51">
        <v>45291</v>
      </c>
      <c r="H240" s="44">
        <v>0</v>
      </c>
      <c r="I240" s="44">
        <v>0</v>
      </c>
      <c r="J240" s="44">
        <f t="shared" si="14"/>
        <v>0</v>
      </c>
      <c r="K240" s="44">
        <v>1992</v>
      </c>
      <c r="L240" s="44">
        <f t="shared" si="12"/>
        <v>1992</v>
      </c>
      <c r="M240" s="44">
        <f t="shared" si="13"/>
        <v>0</v>
      </c>
      <c r="N240" s="44">
        <v>300</v>
      </c>
      <c r="O240" s="44"/>
      <c r="P240" s="44"/>
      <c r="Q240" s="44">
        <v>516</v>
      </c>
      <c r="R240" s="44">
        <v>516</v>
      </c>
      <c r="S240" s="44"/>
      <c r="T240" s="44"/>
      <c r="U240" s="44">
        <f>300-144</f>
        <v>156</v>
      </c>
      <c r="V240" s="44">
        <v>216</v>
      </c>
      <c r="W240" s="44">
        <v>288</v>
      </c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</row>
    <row r="241" spans="1:38" s="149" customFormat="1" ht="30" customHeight="1" x14ac:dyDescent="0.25">
      <c r="A241" s="41" t="s">
        <v>39</v>
      </c>
      <c r="B241" s="47" t="s">
        <v>43</v>
      </c>
      <c r="C241" s="50" t="s">
        <v>360</v>
      </c>
      <c r="D241" s="50" t="s">
        <v>47</v>
      </c>
      <c r="E241" s="41" t="s">
        <v>37</v>
      </c>
      <c r="F241" s="41" t="s">
        <v>74</v>
      </c>
      <c r="G241" s="51">
        <v>45291</v>
      </c>
      <c r="H241" s="44">
        <v>0</v>
      </c>
      <c r="I241" s="44">
        <v>0</v>
      </c>
      <c r="J241" s="44">
        <f t="shared" si="14"/>
        <v>0</v>
      </c>
      <c r="K241" s="44">
        <v>1992</v>
      </c>
      <c r="L241" s="44">
        <f t="shared" si="12"/>
        <v>1992</v>
      </c>
      <c r="M241" s="44">
        <f t="shared" si="13"/>
        <v>0</v>
      </c>
      <c r="N241" s="71"/>
      <c r="O241" s="71">
        <v>516</v>
      </c>
      <c r="P241" s="44">
        <v>516</v>
      </c>
      <c r="Q241" s="44"/>
      <c r="R241" s="44"/>
      <c r="S241" s="44">
        <v>300</v>
      </c>
      <c r="T241" s="44">
        <v>516</v>
      </c>
      <c r="U241" s="44">
        <v>144</v>
      </c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</row>
    <row r="242" spans="1:38" s="1" customFormat="1" ht="14.25" customHeight="1" x14ac:dyDescent="0.25">
      <c r="A242" s="41" t="s">
        <v>39</v>
      </c>
      <c r="B242" s="41" t="s">
        <v>43</v>
      </c>
      <c r="C242" s="43" t="s">
        <v>178</v>
      </c>
      <c r="D242" s="43" t="s">
        <v>168</v>
      </c>
      <c r="E242" s="41" t="s">
        <v>34</v>
      </c>
      <c r="F242" s="41" t="s">
        <v>56</v>
      </c>
      <c r="G242" s="42">
        <v>45015</v>
      </c>
      <c r="H242" s="44">
        <v>0</v>
      </c>
      <c r="I242" s="44">
        <v>0</v>
      </c>
      <c r="J242" s="44">
        <f t="shared" si="14"/>
        <v>0</v>
      </c>
      <c r="K242" s="44">
        <v>207.05</v>
      </c>
      <c r="L242" s="44">
        <f t="shared" si="12"/>
        <v>207.05</v>
      </c>
      <c r="M242" s="44">
        <f t="shared" si="13"/>
        <v>0</v>
      </c>
      <c r="N242" s="71">
        <v>207.05</v>
      </c>
      <c r="O242" s="12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8" s="144" customFormat="1" ht="15" customHeight="1" x14ac:dyDescent="0.25">
      <c r="A243" s="52" t="s">
        <v>39</v>
      </c>
      <c r="B243" s="52" t="s">
        <v>44</v>
      </c>
      <c r="C243" s="72" t="s">
        <v>181</v>
      </c>
      <c r="D243" s="72" t="s">
        <v>182</v>
      </c>
      <c r="E243" s="52" t="s">
        <v>55</v>
      </c>
      <c r="F243" s="52" t="s">
        <v>74</v>
      </c>
      <c r="G243" s="49">
        <v>45031</v>
      </c>
      <c r="H243" s="44">
        <v>0</v>
      </c>
      <c r="I243" s="44">
        <v>0</v>
      </c>
      <c r="J243" s="44">
        <f t="shared" si="14"/>
        <v>0</v>
      </c>
      <c r="K243" s="74">
        <v>805</v>
      </c>
      <c r="L243" s="74">
        <f>SUM(N243:AG243)</f>
        <v>805</v>
      </c>
      <c r="M243" s="74">
        <f t="shared" si="13"/>
        <v>0</v>
      </c>
      <c r="N243" s="71">
        <v>805</v>
      </c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</row>
    <row r="244" spans="1:38" ht="15" customHeight="1" x14ac:dyDescent="0.25">
      <c r="A244" s="41" t="s">
        <v>39</v>
      </c>
      <c r="B244" s="41" t="s">
        <v>44</v>
      </c>
      <c r="C244" s="43" t="s">
        <v>106</v>
      </c>
      <c r="D244" s="43" t="s">
        <v>108</v>
      </c>
      <c r="E244" s="41" t="s">
        <v>55</v>
      </c>
      <c r="F244" s="41" t="s">
        <v>74</v>
      </c>
      <c r="G244" s="49">
        <v>45000</v>
      </c>
      <c r="H244" s="44">
        <v>0</v>
      </c>
      <c r="I244" s="44">
        <v>0</v>
      </c>
      <c r="J244" s="44">
        <f t="shared" si="14"/>
        <v>0</v>
      </c>
      <c r="K244" s="45">
        <v>1756.8</v>
      </c>
      <c r="L244" s="45">
        <f>SUM(N244:AG244)</f>
        <v>1756.8</v>
      </c>
      <c r="M244" s="45">
        <f t="shared" si="13"/>
        <v>0</v>
      </c>
      <c r="N244" s="44">
        <v>1756.8</v>
      </c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20"/>
      <c r="AI244" s="20"/>
      <c r="AJ244" s="20"/>
      <c r="AK244" s="20"/>
      <c r="AL244" s="20"/>
    </row>
    <row r="245" spans="1:38" s="78" customFormat="1" ht="15" customHeight="1" x14ac:dyDescent="0.25">
      <c r="A245" s="52" t="s">
        <v>39</v>
      </c>
      <c r="B245" s="52" t="s">
        <v>44</v>
      </c>
      <c r="C245" s="72" t="s">
        <v>105</v>
      </c>
      <c r="D245" s="72" t="s">
        <v>107</v>
      </c>
      <c r="E245" s="52" t="s">
        <v>55</v>
      </c>
      <c r="F245" s="52" t="s">
        <v>74</v>
      </c>
      <c r="G245" s="48">
        <v>45028</v>
      </c>
      <c r="H245" s="44">
        <v>0</v>
      </c>
      <c r="I245" s="44">
        <v>0</v>
      </c>
      <c r="J245" s="44">
        <f t="shared" si="14"/>
        <v>0</v>
      </c>
      <c r="K245" s="45">
        <v>932.4</v>
      </c>
      <c r="L245" s="44">
        <f>SUM(N245:AG245)</f>
        <v>932.4</v>
      </c>
      <c r="M245" s="44">
        <f t="shared" si="13"/>
        <v>0</v>
      </c>
      <c r="N245" s="44">
        <v>932.4</v>
      </c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8" s="1" customFormat="1" ht="14.25" customHeight="1" x14ac:dyDescent="0.25">
      <c r="A246" s="41" t="s">
        <v>39</v>
      </c>
      <c r="B246" s="41" t="s">
        <v>51</v>
      </c>
      <c r="C246" s="43" t="s">
        <v>361</v>
      </c>
      <c r="D246" s="43" t="s">
        <v>362</v>
      </c>
      <c r="E246" s="41" t="s">
        <v>34</v>
      </c>
      <c r="F246" s="41" t="s">
        <v>56</v>
      </c>
      <c r="G246" s="42">
        <v>45046</v>
      </c>
      <c r="H246" s="44">
        <v>0</v>
      </c>
      <c r="I246" s="44">
        <v>0</v>
      </c>
      <c r="J246" s="44">
        <f t="shared" si="14"/>
        <v>0</v>
      </c>
      <c r="K246" s="44">
        <v>750</v>
      </c>
      <c r="L246" s="44">
        <f t="shared" si="12"/>
        <v>750</v>
      </c>
      <c r="M246" s="44">
        <f t="shared" si="13"/>
        <v>0</v>
      </c>
      <c r="N246" s="44">
        <v>750</v>
      </c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1:38" s="139" customFormat="1" ht="15" customHeight="1" x14ac:dyDescent="0.25">
      <c r="A247" s="41" t="s">
        <v>39</v>
      </c>
      <c r="B247" s="41" t="s">
        <v>51</v>
      </c>
      <c r="C247" s="47" t="s">
        <v>200</v>
      </c>
      <c r="D247" s="50" t="s">
        <v>204</v>
      </c>
      <c r="E247" s="47" t="s">
        <v>34</v>
      </c>
      <c r="F247" s="47" t="s">
        <v>201</v>
      </c>
      <c r="G247" s="51">
        <v>45031</v>
      </c>
      <c r="H247" s="44">
        <v>0</v>
      </c>
      <c r="I247" s="44">
        <v>0</v>
      </c>
      <c r="J247" s="44">
        <f t="shared" si="14"/>
        <v>0</v>
      </c>
      <c r="K247" s="45">
        <v>52.2</v>
      </c>
      <c r="L247" s="45">
        <f>SUM(N247:AG247)</f>
        <v>52.2</v>
      </c>
      <c r="M247" s="45">
        <f t="shared" si="13"/>
        <v>0</v>
      </c>
      <c r="N247" s="44">
        <v>52.2</v>
      </c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</row>
    <row r="248" spans="1:38" s="1" customFormat="1" ht="14.25" customHeight="1" x14ac:dyDescent="0.25">
      <c r="A248" s="41" t="s">
        <v>40</v>
      </c>
      <c r="B248" s="41" t="s">
        <v>40</v>
      </c>
      <c r="C248" s="43" t="s">
        <v>363</v>
      </c>
      <c r="D248" s="43" t="s">
        <v>364</v>
      </c>
      <c r="E248" s="41" t="s">
        <v>37</v>
      </c>
      <c r="F248" s="41" t="s">
        <v>74</v>
      </c>
      <c r="G248" s="42">
        <v>45044</v>
      </c>
      <c r="H248" s="44">
        <v>5658</v>
      </c>
      <c r="I248" s="44">
        <f>H248*118%</f>
        <v>6676.44</v>
      </c>
      <c r="J248" s="44">
        <f t="shared" si="14"/>
        <v>304.4399999999996</v>
      </c>
      <c r="K248" s="44">
        <v>6372</v>
      </c>
      <c r="L248" s="44">
        <f t="shared" si="12"/>
        <v>6372</v>
      </c>
      <c r="M248" s="44">
        <f t="shared" si="13"/>
        <v>0</v>
      </c>
      <c r="N248" s="44">
        <v>6372</v>
      </c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</row>
    <row r="249" spans="1:38" s="1" customFormat="1" ht="28.5" customHeight="1" x14ac:dyDescent="0.25">
      <c r="A249" s="41" t="s">
        <v>39</v>
      </c>
      <c r="B249" s="43" t="s">
        <v>45</v>
      </c>
      <c r="C249" s="43" t="s">
        <v>365</v>
      </c>
      <c r="D249" s="43" t="s">
        <v>216</v>
      </c>
      <c r="E249" s="41" t="s">
        <v>34</v>
      </c>
      <c r="F249" s="41" t="s">
        <v>56</v>
      </c>
      <c r="G249" s="42">
        <v>45388</v>
      </c>
      <c r="H249" s="44">
        <v>0</v>
      </c>
      <c r="I249" s="44">
        <v>0</v>
      </c>
      <c r="J249" s="44">
        <f t="shared" si="14"/>
        <v>0</v>
      </c>
      <c r="K249" s="44">
        <v>540</v>
      </c>
      <c r="L249" s="44">
        <f t="shared" si="12"/>
        <v>0</v>
      </c>
      <c r="M249" s="44">
        <f t="shared" si="13"/>
        <v>540</v>
      </c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</row>
    <row r="250" spans="1:38" s="1" customFormat="1" ht="15" customHeight="1" x14ac:dyDescent="0.25">
      <c r="A250" s="5" t="s">
        <v>41</v>
      </c>
      <c r="B250" s="5" t="s">
        <v>40</v>
      </c>
      <c r="C250" s="8" t="s">
        <v>105</v>
      </c>
      <c r="D250" s="8" t="s">
        <v>112</v>
      </c>
      <c r="E250" s="5" t="s">
        <v>34</v>
      </c>
      <c r="F250" s="5" t="s">
        <v>74</v>
      </c>
      <c r="G250" s="7">
        <v>45107</v>
      </c>
      <c r="H250" s="9">
        <v>0</v>
      </c>
      <c r="I250" s="9">
        <v>0</v>
      </c>
      <c r="J250" s="9">
        <f t="shared" si="14"/>
        <v>0</v>
      </c>
      <c r="K250" s="10">
        <v>2929.8</v>
      </c>
      <c r="L250" s="10">
        <f>SUM(N250:AG250)</f>
        <v>2294.67</v>
      </c>
      <c r="M250" s="10">
        <f>K250-L250</f>
        <v>635.13000000000011</v>
      </c>
      <c r="N250" s="74">
        <v>785.6</v>
      </c>
      <c r="O250" s="74">
        <v>785.71</v>
      </c>
      <c r="P250" s="117">
        <v>723.36</v>
      </c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</row>
    <row r="251" spans="1:38" s="1" customFormat="1" ht="15" customHeight="1" x14ac:dyDescent="0.25">
      <c r="A251" s="5" t="s">
        <v>41</v>
      </c>
      <c r="B251" s="5" t="s">
        <v>40</v>
      </c>
      <c r="C251" s="8" t="s">
        <v>105</v>
      </c>
      <c r="D251" s="8" t="s">
        <v>112</v>
      </c>
      <c r="E251" s="5" t="s">
        <v>33</v>
      </c>
      <c r="F251" s="5" t="s">
        <v>74</v>
      </c>
      <c r="G251" s="7">
        <v>45107</v>
      </c>
      <c r="H251" s="9">
        <v>0</v>
      </c>
      <c r="I251" s="9">
        <v>0</v>
      </c>
      <c r="J251" s="9">
        <f t="shared" si="14"/>
        <v>0</v>
      </c>
      <c r="K251" s="10">
        <v>574.20000000000005</v>
      </c>
      <c r="L251" s="10">
        <f>SUM(N251:AG251)</f>
        <v>574.19999999999993</v>
      </c>
      <c r="M251" s="10">
        <f>K251-L251</f>
        <v>0</v>
      </c>
      <c r="N251" s="29"/>
      <c r="O251" s="74">
        <v>175.17</v>
      </c>
      <c r="P251" s="117">
        <v>399.03</v>
      </c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</row>
    <row r="252" spans="1:38" s="1" customFormat="1" ht="15" customHeight="1" x14ac:dyDescent="0.25">
      <c r="A252" s="41" t="s">
        <v>39</v>
      </c>
      <c r="B252" s="43" t="s">
        <v>44</v>
      </c>
      <c r="C252" s="43" t="s">
        <v>366</v>
      </c>
      <c r="D252" s="43" t="s">
        <v>350</v>
      </c>
      <c r="E252" s="41" t="s">
        <v>33</v>
      </c>
      <c r="F252" s="41" t="s">
        <v>56</v>
      </c>
      <c r="G252" s="42">
        <v>45046</v>
      </c>
      <c r="H252" s="44">
        <v>0</v>
      </c>
      <c r="I252" s="44">
        <v>0</v>
      </c>
      <c r="J252" s="44">
        <f t="shared" si="14"/>
        <v>0</v>
      </c>
      <c r="K252" s="44">
        <v>1020.4</v>
      </c>
      <c r="L252" s="74">
        <f t="shared" si="12"/>
        <v>1020.4</v>
      </c>
      <c r="M252" s="74">
        <f t="shared" si="13"/>
        <v>0</v>
      </c>
      <c r="N252" s="44">
        <v>1020.4</v>
      </c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8" ht="15" customHeight="1" x14ac:dyDescent="0.25">
      <c r="A253" s="41" t="s">
        <v>39</v>
      </c>
      <c r="B253" s="52" t="s">
        <v>51</v>
      </c>
      <c r="C253" s="43" t="s">
        <v>188</v>
      </c>
      <c r="D253" s="43" t="s">
        <v>372</v>
      </c>
      <c r="E253" s="41" t="s">
        <v>55</v>
      </c>
      <c r="F253" s="41" t="s">
        <v>74</v>
      </c>
      <c r="G253" s="42">
        <v>45037</v>
      </c>
      <c r="H253" s="44">
        <v>0</v>
      </c>
      <c r="I253" s="44">
        <v>0</v>
      </c>
      <c r="J253" s="44">
        <f t="shared" si="14"/>
        <v>0</v>
      </c>
      <c r="K253" s="44">
        <v>49.5</v>
      </c>
      <c r="L253" s="44">
        <f>SUM(N253:AG253)</f>
        <v>49.5</v>
      </c>
      <c r="M253" s="44">
        <f t="shared" si="13"/>
        <v>0</v>
      </c>
      <c r="N253" s="44">
        <v>49.5</v>
      </c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20"/>
      <c r="AI253" s="20"/>
      <c r="AJ253" s="20"/>
      <c r="AK253" s="20"/>
      <c r="AL253" s="20"/>
    </row>
    <row r="254" spans="1:38" ht="28.5" customHeight="1" x14ac:dyDescent="0.25">
      <c r="A254" s="41" t="s">
        <v>39</v>
      </c>
      <c r="B254" s="52" t="s">
        <v>51</v>
      </c>
      <c r="C254" s="43" t="s">
        <v>367</v>
      </c>
      <c r="D254" s="43" t="s">
        <v>368</v>
      </c>
      <c r="E254" s="41" t="s">
        <v>55</v>
      </c>
      <c r="F254" s="41" t="s">
        <v>56</v>
      </c>
      <c r="G254" s="42">
        <v>45051</v>
      </c>
      <c r="H254" s="44">
        <v>0</v>
      </c>
      <c r="I254" s="44">
        <v>0</v>
      </c>
      <c r="J254" s="44">
        <f t="shared" si="14"/>
        <v>0</v>
      </c>
      <c r="K254" s="44">
        <v>300</v>
      </c>
      <c r="L254" s="74">
        <f t="shared" si="12"/>
        <v>300</v>
      </c>
      <c r="M254" s="44">
        <f>K254-L254</f>
        <v>0</v>
      </c>
      <c r="N254" s="44">
        <v>300</v>
      </c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20"/>
      <c r="AI254" s="20"/>
      <c r="AJ254" s="20"/>
      <c r="AK254" s="20"/>
      <c r="AL254" s="20"/>
    </row>
    <row r="255" spans="1:38" ht="15" customHeight="1" x14ac:dyDescent="0.25">
      <c r="A255" s="52" t="s">
        <v>39</v>
      </c>
      <c r="B255" s="73" t="s">
        <v>51</v>
      </c>
      <c r="C255" s="43" t="s">
        <v>296</v>
      </c>
      <c r="D255" s="43" t="s">
        <v>297</v>
      </c>
      <c r="E255" s="41" t="s">
        <v>34</v>
      </c>
      <c r="F255" s="41" t="s">
        <v>56</v>
      </c>
      <c r="G255" s="42">
        <v>45044</v>
      </c>
      <c r="H255" s="44">
        <v>0</v>
      </c>
      <c r="I255" s="44">
        <v>0</v>
      </c>
      <c r="J255" s="44">
        <f t="shared" si="14"/>
        <v>0</v>
      </c>
      <c r="K255" s="44">
        <v>120</v>
      </c>
      <c r="L255" s="74">
        <f t="shared" si="12"/>
        <v>120</v>
      </c>
      <c r="M255" s="44">
        <f>K255-L255</f>
        <v>0</v>
      </c>
      <c r="N255" s="44">
        <v>120</v>
      </c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20"/>
      <c r="AI255" s="20"/>
      <c r="AJ255" s="20"/>
      <c r="AK255" s="20"/>
      <c r="AL255" s="20"/>
    </row>
    <row r="256" spans="1:38" ht="15" customHeight="1" x14ac:dyDescent="0.25">
      <c r="A256" s="52" t="s">
        <v>39</v>
      </c>
      <c r="B256" s="73" t="s">
        <v>51</v>
      </c>
      <c r="C256" s="43" t="s">
        <v>220</v>
      </c>
      <c r="D256" s="43" t="s">
        <v>415</v>
      </c>
      <c r="E256" s="41" t="s">
        <v>34</v>
      </c>
      <c r="F256" s="41" t="s">
        <v>56</v>
      </c>
      <c r="G256" s="42">
        <v>45044</v>
      </c>
      <c r="H256" s="44">
        <v>0</v>
      </c>
      <c r="I256" s="44">
        <v>0</v>
      </c>
      <c r="J256" s="44">
        <f t="shared" si="14"/>
        <v>0</v>
      </c>
      <c r="K256" s="44">
        <v>300</v>
      </c>
      <c r="L256" s="74">
        <f t="shared" si="12"/>
        <v>300</v>
      </c>
      <c r="M256" s="44">
        <f>K256-L256</f>
        <v>0</v>
      </c>
      <c r="N256" s="44">
        <v>300</v>
      </c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20"/>
      <c r="AI256" s="20"/>
      <c r="AJ256" s="20"/>
      <c r="AK256" s="20"/>
      <c r="AL256" s="20"/>
    </row>
    <row r="257" spans="1:38" s="156" customFormat="1" ht="42.75" customHeight="1" x14ac:dyDescent="0.25">
      <c r="A257" s="153" t="s">
        <v>40</v>
      </c>
      <c r="B257" s="153" t="s">
        <v>40</v>
      </c>
      <c r="C257" s="155" t="s">
        <v>369</v>
      </c>
      <c r="D257" s="155" t="s">
        <v>370</v>
      </c>
      <c r="E257" s="163" t="s">
        <v>37</v>
      </c>
      <c r="F257" s="153" t="s">
        <v>56</v>
      </c>
      <c r="G257" s="154">
        <v>45230</v>
      </c>
      <c r="H257" s="118">
        <v>585000</v>
      </c>
      <c r="I257" s="118">
        <v>585000</v>
      </c>
      <c r="J257" s="118">
        <f t="shared" si="14"/>
        <v>39000</v>
      </c>
      <c r="K257" s="118">
        <v>546000</v>
      </c>
      <c r="L257" s="118">
        <f t="shared" si="12"/>
        <v>546000</v>
      </c>
      <c r="M257" s="117">
        <f t="shared" si="13"/>
        <v>0</v>
      </c>
      <c r="N257" s="118">
        <v>132600</v>
      </c>
      <c r="O257" s="118">
        <v>413400</v>
      </c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</row>
    <row r="258" spans="1:38" s="1" customFormat="1" ht="15" customHeight="1" x14ac:dyDescent="0.25">
      <c r="A258" s="52" t="s">
        <v>39</v>
      </c>
      <c r="B258" s="73" t="s">
        <v>51</v>
      </c>
      <c r="C258" s="43" t="s">
        <v>188</v>
      </c>
      <c r="D258" s="43" t="s">
        <v>371</v>
      </c>
      <c r="E258" s="41" t="s">
        <v>55</v>
      </c>
      <c r="F258" s="41" t="s">
        <v>74</v>
      </c>
      <c r="G258" s="42">
        <v>45044</v>
      </c>
      <c r="H258" s="44">
        <v>0</v>
      </c>
      <c r="I258" s="44">
        <v>0</v>
      </c>
      <c r="J258" s="44">
        <f t="shared" si="14"/>
        <v>0</v>
      </c>
      <c r="K258" s="44">
        <v>62.9</v>
      </c>
      <c r="L258" s="44">
        <f t="shared" si="12"/>
        <v>62.9</v>
      </c>
      <c r="M258" s="74">
        <f t="shared" si="13"/>
        <v>0</v>
      </c>
      <c r="N258" s="44">
        <v>62.9</v>
      </c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8" s="16" customFormat="1" ht="28.5" customHeight="1" x14ac:dyDescent="0.25">
      <c r="A259" s="52" t="s">
        <v>39</v>
      </c>
      <c r="B259" s="52" t="s">
        <v>51</v>
      </c>
      <c r="C259" s="72" t="s">
        <v>373</v>
      </c>
      <c r="D259" s="72" t="s">
        <v>374</v>
      </c>
      <c r="E259" s="52" t="s">
        <v>34</v>
      </c>
      <c r="F259" s="52" t="s">
        <v>74</v>
      </c>
      <c r="G259" s="42">
        <v>45044</v>
      </c>
      <c r="H259" s="44">
        <v>0</v>
      </c>
      <c r="I259" s="44">
        <v>0</v>
      </c>
      <c r="J259" s="44">
        <f t="shared" si="14"/>
        <v>0</v>
      </c>
      <c r="K259" s="71">
        <v>450</v>
      </c>
      <c r="L259" s="71">
        <f t="shared" si="12"/>
        <v>450</v>
      </c>
      <c r="M259" s="74">
        <f t="shared" si="13"/>
        <v>0</v>
      </c>
      <c r="N259" s="71">
        <v>450</v>
      </c>
      <c r="O259" s="12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</row>
    <row r="260" spans="1:38" s="1" customFormat="1" ht="15" customHeight="1" x14ac:dyDescent="0.25">
      <c r="A260" s="52" t="s">
        <v>39</v>
      </c>
      <c r="B260" s="52" t="s">
        <v>51</v>
      </c>
      <c r="C260" s="43" t="s">
        <v>401</v>
      </c>
      <c r="D260" s="43" t="s">
        <v>375</v>
      </c>
      <c r="E260" s="41" t="s">
        <v>33</v>
      </c>
      <c r="F260" s="52" t="s">
        <v>74</v>
      </c>
      <c r="G260" s="42">
        <v>45044</v>
      </c>
      <c r="H260" s="44">
        <v>0</v>
      </c>
      <c r="I260" s="44">
        <v>0</v>
      </c>
      <c r="J260" s="44">
        <f t="shared" si="14"/>
        <v>0</v>
      </c>
      <c r="K260" s="44">
        <v>553</v>
      </c>
      <c r="L260" s="71">
        <f t="shared" si="12"/>
        <v>553</v>
      </c>
      <c r="M260" s="74">
        <f t="shared" si="13"/>
        <v>0</v>
      </c>
      <c r="N260" s="44">
        <v>553</v>
      </c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8" s="1" customFormat="1" ht="15" customHeight="1" x14ac:dyDescent="0.25">
      <c r="A261" s="52" t="s">
        <v>39</v>
      </c>
      <c r="B261" s="52" t="s">
        <v>51</v>
      </c>
      <c r="C261" s="43" t="s">
        <v>401</v>
      </c>
      <c r="D261" s="43" t="s">
        <v>376</v>
      </c>
      <c r="E261" s="41" t="s">
        <v>33</v>
      </c>
      <c r="F261" s="52" t="s">
        <v>74</v>
      </c>
      <c r="G261" s="42">
        <v>45044</v>
      </c>
      <c r="H261" s="44">
        <v>0</v>
      </c>
      <c r="I261" s="44">
        <v>0</v>
      </c>
      <c r="J261" s="44">
        <f t="shared" si="14"/>
        <v>0</v>
      </c>
      <c r="K261" s="44">
        <v>460</v>
      </c>
      <c r="L261" s="71">
        <f t="shared" si="12"/>
        <v>460</v>
      </c>
      <c r="M261" s="74">
        <f t="shared" si="13"/>
        <v>0</v>
      </c>
      <c r="N261" s="44">
        <v>460</v>
      </c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8" s="19" customFormat="1" ht="15" customHeight="1" x14ac:dyDescent="0.25">
      <c r="A262" s="52" t="s">
        <v>39</v>
      </c>
      <c r="B262" s="52" t="s">
        <v>51</v>
      </c>
      <c r="C262" s="72" t="s">
        <v>323</v>
      </c>
      <c r="D262" s="72" t="s">
        <v>377</v>
      </c>
      <c r="E262" s="52" t="s">
        <v>34</v>
      </c>
      <c r="F262" s="52" t="s">
        <v>74</v>
      </c>
      <c r="G262" s="48">
        <v>45044</v>
      </c>
      <c r="H262" s="44">
        <v>0</v>
      </c>
      <c r="I262" s="44">
        <v>0</v>
      </c>
      <c r="J262" s="44">
        <f t="shared" si="14"/>
        <v>0</v>
      </c>
      <c r="K262" s="71">
        <v>198</v>
      </c>
      <c r="L262" s="71">
        <f t="shared" si="12"/>
        <v>198</v>
      </c>
      <c r="M262" s="74">
        <f t="shared" si="13"/>
        <v>0</v>
      </c>
      <c r="N262" s="71">
        <v>198</v>
      </c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</row>
    <row r="263" spans="1:38" s="1" customFormat="1" ht="15" customHeight="1" x14ac:dyDescent="0.25">
      <c r="A263" s="41" t="s">
        <v>40</v>
      </c>
      <c r="B263" s="43" t="s">
        <v>40</v>
      </c>
      <c r="C263" s="89" t="s">
        <v>378</v>
      </c>
      <c r="D263" s="43" t="s">
        <v>379</v>
      </c>
      <c r="E263" s="41" t="s">
        <v>37</v>
      </c>
      <c r="F263" s="41" t="s">
        <v>74</v>
      </c>
      <c r="G263" s="42">
        <v>45065</v>
      </c>
      <c r="H263" s="44">
        <v>12300</v>
      </c>
      <c r="I263" s="44">
        <f>H263*118%</f>
        <v>14514</v>
      </c>
      <c r="J263" s="44">
        <f t="shared" si="14"/>
        <v>4838</v>
      </c>
      <c r="K263" s="44">
        <v>9676</v>
      </c>
      <c r="L263" s="71">
        <f t="shared" si="12"/>
        <v>9676</v>
      </c>
      <c r="M263" s="74">
        <f t="shared" si="13"/>
        <v>0</v>
      </c>
      <c r="N263" s="44">
        <v>9676</v>
      </c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8" s="1" customFormat="1" ht="28.5" customHeight="1" x14ac:dyDescent="0.25">
      <c r="A264" s="52" t="s">
        <v>39</v>
      </c>
      <c r="B264" s="52" t="s">
        <v>51</v>
      </c>
      <c r="C264" s="43" t="s">
        <v>188</v>
      </c>
      <c r="D264" s="43" t="s">
        <v>380</v>
      </c>
      <c r="E264" s="41" t="s">
        <v>34</v>
      </c>
      <c r="F264" s="41" t="s">
        <v>74</v>
      </c>
      <c r="G264" s="42">
        <v>45065</v>
      </c>
      <c r="H264" s="44">
        <v>0</v>
      </c>
      <c r="I264" s="44">
        <v>0</v>
      </c>
      <c r="J264" s="44">
        <f t="shared" si="14"/>
        <v>0</v>
      </c>
      <c r="K264" s="71">
        <v>8410.5</v>
      </c>
      <c r="L264" s="71">
        <f t="shared" si="12"/>
        <v>8410.5</v>
      </c>
      <c r="M264" s="74">
        <f t="shared" si="13"/>
        <v>0</v>
      </c>
      <c r="N264" s="44">
        <v>8410.5</v>
      </c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8" s="18" customFormat="1" ht="15" customHeight="1" x14ac:dyDescent="0.3">
      <c r="A265" s="84" t="s">
        <v>39</v>
      </c>
      <c r="B265" s="99" t="s">
        <v>51</v>
      </c>
      <c r="C265" s="99" t="s">
        <v>329</v>
      </c>
      <c r="D265" s="99" t="s">
        <v>381</v>
      </c>
      <c r="E265" s="84" t="s">
        <v>325</v>
      </c>
      <c r="F265" s="84" t="s">
        <v>74</v>
      </c>
      <c r="G265" s="111">
        <v>45107</v>
      </c>
      <c r="H265" s="44">
        <v>0</v>
      </c>
      <c r="I265" s="44">
        <v>0</v>
      </c>
      <c r="J265" s="44">
        <f t="shared" si="14"/>
        <v>0</v>
      </c>
      <c r="K265" s="100">
        <v>4210</v>
      </c>
      <c r="L265" s="100">
        <f t="shared" si="12"/>
        <v>4210</v>
      </c>
      <c r="M265" s="74">
        <f t="shared" si="13"/>
        <v>0</v>
      </c>
      <c r="N265" s="100">
        <v>4210</v>
      </c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</row>
    <row r="266" spans="1:38" s="1" customFormat="1" ht="15" customHeight="1" x14ac:dyDescent="0.25">
      <c r="A266" s="41" t="s">
        <v>39</v>
      </c>
      <c r="B266" s="41" t="s">
        <v>51</v>
      </c>
      <c r="C266" s="99" t="s">
        <v>329</v>
      </c>
      <c r="D266" s="99" t="s">
        <v>381</v>
      </c>
      <c r="E266" s="41" t="s">
        <v>141</v>
      </c>
      <c r="F266" s="41" t="s">
        <v>74</v>
      </c>
      <c r="G266" s="42">
        <v>45107</v>
      </c>
      <c r="H266" s="44">
        <v>0</v>
      </c>
      <c r="I266" s="44">
        <v>0</v>
      </c>
      <c r="J266" s="44">
        <f t="shared" si="14"/>
        <v>0</v>
      </c>
      <c r="K266" s="44">
        <v>2722.4</v>
      </c>
      <c r="L266" s="71">
        <f t="shared" si="12"/>
        <v>2722.4</v>
      </c>
      <c r="M266" s="74">
        <f t="shared" si="13"/>
        <v>0</v>
      </c>
      <c r="N266" s="44">
        <v>2722.4</v>
      </c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8" s="1" customFormat="1" ht="28.5" customHeight="1" x14ac:dyDescent="0.25">
      <c r="A267" s="41" t="s">
        <v>39</v>
      </c>
      <c r="B267" s="41" t="s">
        <v>51</v>
      </c>
      <c r="C267" s="43" t="s">
        <v>382</v>
      </c>
      <c r="D267" s="43" t="s">
        <v>383</v>
      </c>
      <c r="E267" s="41" t="s">
        <v>34</v>
      </c>
      <c r="F267" s="41" t="s">
        <v>56</v>
      </c>
      <c r="G267" s="42">
        <v>45041</v>
      </c>
      <c r="H267" s="44">
        <v>0</v>
      </c>
      <c r="I267" s="44">
        <v>0</v>
      </c>
      <c r="J267" s="44">
        <f t="shared" si="14"/>
        <v>0</v>
      </c>
      <c r="K267" s="44">
        <v>450</v>
      </c>
      <c r="L267" s="71">
        <f t="shared" si="12"/>
        <v>450</v>
      </c>
      <c r="M267" s="74">
        <f t="shared" si="13"/>
        <v>0</v>
      </c>
      <c r="N267" s="44">
        <v>450</v>
      </c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8" ht="15" customHeight="1" x14ac:dyDescent="0.25">
      <c r="A268" s="41" t="s">
        <v>39</v>
      </c>
      <c r="B268" s="41" t="s">
        <v>43</v>
      </c>
      <c r="C268" s="43" t="s">
        <v>384</v>
      </c>
      <c r="D268" s="43" t="s">
        <v>186</v>
      </c>
      <c r="E268" s="41" t="s">
        <v>34</v>
      </c>
      <c r="F268" s="41" t="s">
        <v>74</v>
      </c>
      <c r="G268" s="42">
        <v>45041</v>
      </c>
      <c r="H268" s="44">
        <v>0</v>
      </c>
      <c r="I268" s="44">
        <v>0</v>
      </c>
      <c r="J268" s="44">
        <f t="shared" si="14"/>
        <v>0</v>
      </c>
      <c r="K268" s="44">
        <v>190</v>
      </c>
      <c r="L268" s="71">
        <f t="shared" si="12"/>
        <v>190</v>
      </c>
      <c r="M268" s="74">
        <f t="shared" si="13"/>
        <v>0</v>
      </c>
      <c r="N268" s="44">
        <v>190</v>
      </c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20"/>
      <c r="AI268" s="20"/>
      <c r="AJ268" s="20"/>
      <c r="AK268" s="20"/>
      <c r="AL268" s="20"/>
    </row>
    <row r="269" spans="1:38" s="1" customFormat="1" ht="15" customHeight="1" x14ac:dyDescent="0.25">
      <c r="A269" s="41" t="s">
        <v>39</v>
      </c>
      <c r="B269" s="41" t="s">
        <v>43</v>
      </c>
      <c r="C269" s="43" t="s">
        <v>385</v>
      </c>
      <c r="D269" s="43" t="s">
        <v>346</v>
      </c>
      <c r="E269" s="41" t="s">
        <v>34</v>
      </c>
      <c r="F269" s="41" t="s">
        <v>56</v>
      </c>
      <c r="G269" s="42">
        <v>45035</v>
      </c>
      <c r="H269" s="44">
        <v>0</v>
      </c>
      <c r="I269" s="44">
        <v>0</v>
      </c>
      <c r="J269" s="44">
        <f t="shared" si="14"/>
        <v>0</v>
      </c>
      <c r="K269" s="44">
        <v>2677.42</v>
      </c>
      <c r="L269" s="71">
        <f t="shared" si="12"/>
        <v>2677.42</v>
      </c>
      <c r="M269" s="74">
        <f t="shared" si="13"/>
        <v>0</v>
      </c>
      <c r="N269" s="44">
        <v>2677.42</v>
      </c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8" ht="15" customHeight="1" x14ac:dyDescent="0.25">
      <c r="A270" s="41" t="s">
        <v>39</v>
      </c>
      <c r="B270" s="41" t="s">
        <v>43</v>
      </c>
      <c r="C270" s="43" t="s">
        <v>386</v>
      </c>
      <c r="D270" s="43" t="s">
        <v>186</v>
      </c>
      <c r="E270" s="41" t="s">
        <v>34</v>
      </c>
      <c r="F270" s="41" t="s">
        <v>74</v>
      </c>
      <c r="G270" s="42">
        <v>45041</v>
      </c>
      <c r="H270" s="44">
        <v>0</v>
      </c>
      <c r="I270" s="44">
        <v>0</v>
      </c>
      <c r="J270" s="44">
        <f t="shared" si="14"/>
        <v>0</v>
      </c>
      <c r="K270" s="44">
        <v>184</v>
      </c>
      <c r="L270" s="71">
        <f t="shared" ref="L270:L276" si="15">SUM(N270:AG270)</f>
        <v>184</v>
      </c>
      <c r="M270" s="74">
        <f t="shared" ref="M270:M276" si="16">K270-L270</f>
        <v>0</v>
      </c>
      <c r="N270" s="44">
        <v>184</v>
      </c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20"/>
      <c r="AI270" s="20"/>
      <c r="AJ270" s="20"/>
      <c r="AK270" s="20"/>
      <c r="AL270" s="20"/>
    </row>
    <row r="271" spans="1:38" ht="15" customHeight="1" x14ac:dyDescent="0.25">
      <c r="A271" s="41" t="s">
        <v>39</v>
      </c>
      <c r="B271" s="41" t="s">
        <v>43</v>
      </c>
      <c r="C271" s="43" t="s">
        <v>387</v>
      </c>
      <c r="D271" s="43" t="s">
        <v>186</v>
      </c>
      <c r="E271" s="41" t="s">
        <v>34</v>
      </c>
      <c r="F271" s="41" t="s">
        <v>74</v>
      </c>
      <c r="G271" s="42">
        <v>45043</v>
      </c>
      <c r="H271" s="44">
        <v>0</v>
      </c>
      <c r="I271" s="44">
        <v>0</v>
      </c>
      <c r="J271" s="44">
        <f t="shared" si="14"/>
        <v>0</v>
      </c>
      <c r="K271" s="44">
        <v>300</v>
      </c>
      <c r="L271" s="71">
        <f t="shared" si="15"/>
        <v>300</v>
      </c>
      <c r="M271" s="74">
        <f t="shared" si="16"/>
        <v>0</v>
      </c>
      <c r="N271" s="44">
        <v>300</v>
      </c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20"/>
      <c r="AI271" s="20"/>
      <c r="AJ271" s="20"/>
      <c r="AK271" s="20"/>
      <c r="AL271" s="20"/>
    </row>
    <row r="272" spans="1:38" ht="15" customHeight="1" x14ac:dyDescent="0.25">
      <c r="A272" s="41" t="s">
        <v>39</v>
      </c>
      <c r="B272" s="41" t="s">
        <v>43</v>
      </c>
      <c r="C272" s="43" t="s">
        <v>185</v>
      </c>
      <c r="D272" s="43" t="s">
        <v>186</v>
      </c>
      <c r="E272" s="41" t="s">
        <v>34</v>
      </c>
      <c r="F272" s="41" t="s">
        <v>74</v>
      </c>
      <c r="G272" s="42">
        <v>45043</v>
      </c>
      <c r="H272" s="44">
        <v>0</v>
      </c>
      <c r="I272" s="44">
        <v>0</v>
      </c>
      <c r="J272" s="44">
        <f t="shared" si="14"/>
        <v>0</v>
      </c>
      <c r="K272" s="44">
        <v>295</v>
      </c>
      <c r="L272" s="71">
        <f t="shared" si="15"/>
        <v>295</v>
      </c>
      <c r="M272" s="74">
        <f t="shared" si="16"/>
        <v>0</v>
      </c>
      <c r="N272" s="44">
        <v>295</v>
      </c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20"/>
      <c r="AI272" s="20"/>
      <c r="AJ272" s="20"/>
      <c r="AK272" s="20"/>
      <c r="AL272" s="20"/>
    </row>
    <row r="273" spans="1:38" ht="28.5" customHeight="1" x14ac:dyDescent="0.25">
      <c r="A273" s="41" t="s">
        <v>39</v>
      </c>
      <c r="B273" s="41" t="s">
        <v>43</v>
      </c>
      <c r="C273" s="43" t="s">
        <v>178</v>
      </c>
      <c r="D273" s="43" t="s">
        <v>47</v>
      </c>
      <c r="E273" s="41" t="s">
        <v>34</v>
      </c>
      <c r="F273" s="41" t="s">
        <v>74</v>
      </c>
      <c r="G273" s="42">
        <v>45043</v>
      </c>
      <c r="H273" s="44">
        <v>0</v>
      </c>
      <c r="I273" s="44">
        <v>0</v>
      </c>
      <c r="J273" s="44">
        <f t="shared" si="14"/>
        <v>0</v>
      </c>
      <c r="K273" s="44">
        <v>868.2</v>
      </c>
      <c r="L273" s="71">
        <f t="shared" si="15"/>
        <v>868.2</v>
      </c>
      <c r="M273" s="74">
        <f t="shared" si="16"/>
        <v>0</v>
      </c>
      <c r="N273" s="44">
        <v>868.2</v>
      </c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20"/>
      <c r="AI273" s="20"/>
      <c r="AJ273" s="20"/>
      <c r="AK273" s="20"/>
      <c r="AL273" s="20"/>
    </row>
    <row r="274" spans="1:38" s="1" customFormat="1" ht="28.5" customHeight="1" x14ac:dyDescent="0.25">
      <c r="A274" s="41" t="s">
        <v>39</v>
      </c>
      <c r="B274" s="41" t="s">
        <v>51</v>
      </c>
      <c r="C274" s="43" t="s">
        <v>382</v>
      </c>
      <c r="D274" s="43" t="s">
        <v>383</v>
      </c>
      <c r="E274" s="41" t="s">
        <v>34</v>
      </c>
      <c r="F274" s="41" t="s">
        <v>56</v>
      </c>
      <c r="G274" s="42">
        <v>45043</v>
      </c>
      <c r="H274" s="44">
        <v>0</v>
      </c>
      <c r="I274" s="44">
        <v>0</v>
      </c>
      <c r="J274" s="44">
        <f t="shared" si="14"/>
        <v>0</v>
      </c>
      <c r="K274" s="44">
        <v>250</v>
      </c>
      <c r="L274" s="71">
        <f t="shared" si="15"/>
        <v>250</v>
      </c>
      <c r="M274" s="74">
        <f t="shared" si="16"/>
        <v>0</v>
      </c>
      <c r="N274" s="44">
        <v>250</v>
      </c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8" s="1" customFormat="1" ht="15" customHeight="1" x14ac:dyDescent="0.25">
      <c r="A275" s="41" t="s">
        <v>39</v>
      </c>
      <c r="B275" s="41" t="s">
        <v>43</v>
      </c>
      <c r="C275" s="43" t="s">
        <v>388</v>
      </c>
      <c r="D275" s="43" t="s">
        <v>346</v>
      </c>
      <c r="E275" s="41" t="s">
        <v>34</v>
      </c>
      <c r="F275" s="41" t="s">
        <v>56</v>
      </c>
      <c r="G275" s="42">
        <v>45037</v>
      </c>
      <c r="H275" s="44">
        <v>0</v>
      </c>
      <c r="I275" s="44">
        <v>0</v>
      </c>
      <c r="J275" s="44">
        <f t="shared" si="14"/>
        <v>0</v>
      </c>
      <c r="K275" s="44">
        <v>2287.35</v>
      </c>
      <c r="L275" s="71">
        <f t="shared" si="15"/>
        <v>2287.35</v>
      </c>
      <c r="M275" s="74">
        <f t="shared" si="16"/>
        <v>0</v>
      </c>
      <c r="N275" s="44">
        <v>2287.35</v>
      </c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</row>
    <row r="276" spans="1:38" s="142" customFormat="1" ht="60" customHeight="1" x14ac:dyDescent="0.25">
      <c r="A276" s="41" t="s">
        <v>39</v>
      </c>
      <c r="B276" s="47" t="s">
        <v>43</v>
      </c>
      <c r="C276" s="50" t="s">
        <v>154</v>
      </c>
      <c r="D276" s="50" t="s">
        <v>155</v>
      </c>
      <c r="E276" s="47" t="s">
        <v>34</v>
      </c>
      <c r="F276" s="41" t="s">
        <v>74</v>
      </c>
      <c r="G276" s="51">
        <v>45291</v>
      </c>
      <c r="H276" s="44">
        <v>0</v>
      </c>
      <c r="I276" s="44">
        <v>0</v>
      </c>
      <c r="J276" s="44">
        <f t="shared" si="14"/>
        <v>0</v>
      </c>
      <c r="K276" s="45">
        <v>500</v>
      </c>
      <c r="L276" s="71">
        <f t="shared" si="15"/>
        <v>497.8</v>
      </c>
      <c r="M276" s="45">
        <f t="shared" si="16"/>
        <v>2.1999999999999886</v>
      </c>
      <c r="N276" s="71">
        <v>35.200000000000003</v>
      </c>
      <c r="O276" s="71">
        <v>69.3</v>
      </c>
      <c r="P276" s="71">
        <v>147.80000000000001</v>
      </c>
      <c r="Q276" s="71">
        <v>245.5</v>
      </c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8" s="1" customFormat="1" ht="42.75" customHeight="1" x14ac:dyDescent="0.25">
      <c r="A277" s="41" t="s">
        <v>39</v>
      </c>
      <c r="B277" s="41" t="s">
        <v>51</v>
      </c>
      <c r="C277" s="43" t="s">
        <v>390</v>
      </c>
      <c r="D277" s="43" t="s">
        <v>389</v>
      </c>
      <c r="E277" s="41" t="s">
        <v>37</v>
      </c>
      <c r="F277" s="41" t="s">
        <v>56</v>
      </c>
      <c r="G277" s="42">
        <v>46157</v>
      </c>
      <c r="H277" s="44">
        <v>0</v>
      </c>
      <c r="I277" s="44">
        <v>0</v>
      </c>
      <c r="J277" s="44">
        <f t="shared" si="14"/>
        <v>0</v>
      </c>
      <c r="K277" s="44">
        <v>762.3</v>
      </c>
      <c r="L277" s="71">
        <f t="shared" ref="L277:L339" si="17">SUM(N277:AG277)</f>
        <v>762.3</v>
      </c>
      <c r="M277" s="74">
        <f t="shared" ref="M277:M339" si="18">K277-L277</f>
        <v>0</v>
      </c>
      <c r="N277" s="44">
        <v>762.3</v>
      </c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8" s="19" customFormat="1" ht="15" customHeight="1" x14ac:dyDescent="0.25">
      <c r="A278" s="52" t="s">
        <v>39</v>
      </c>
      <c r="B278" s="52" t="s">
        <v>251</v>
      </c>
      <c r="C278" s="72" t="s">
        <v>391</v>
      </c>
      <c r="D278" s="43" t="s">
        <v>283</v>
      </c>
      <c r="E278" s="52" t="s">
        <v>35</v>
      </c>
      <c r="F278" s="52" t="s">
        <v>56</v>
      </c>
      <c r="G278" s="48">
        <v>45042</v>
      </c>
      <c r="H278" s="44">
        <v>0</v>
      </c>
      <c r="I278" s="44">
        <v>0</v>
      </c>
      <c r="J278" s="44">
        <f t="shared" si="14"/>
        <v>0</v>
      </c>
      <c r="K278" s="71">
        <v>200</v>
      </c>
      <c r="L278" s="71">
        <f t="shared" si="17"/>
        <v>200</v>
      </c>
      <c r="M278" s="74">
        <f t="shared" si="18"/>
        <v>0</v>
      </c>
      <c r="N278" s="71">
        <v>200</v>
      </c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</row>
    <row r="279" spans="1:38" s="1" customFormat="1" ht="15" customHeight="1" x14ac:dyDescent="0.25">
      <c r="A279" s="41" t="s">
        <v>39</v>
      </c>
      <c r="B279" s="41" t="s">
        <v>51</v>
      </c>
      <c r="C279" s="50" t="s">
        <v>398</v>
      </c>
      <c r="D279" s="50" t="s">
        <v>392</v>
      </c>
      <c r="E279" s="47" t="s">
        <v>34</v>
      </c>
      <c r="F279" s="41" t="s">
        <v>74</v>
      </c>
      <c r="G279" s="51">
        <v>45048</v>
      </c>
      <c r="H279" s="44">
        <v>0</v>
      </c>
      <c r="I279" s="44">
        <v>0</v>
      </c>
      <c r="J279" s="44">
        <f t="shared" si="14"/>
        <v>0</v>
      </c>
      <c r="K279" s="45">
        <v>160</v>
      </c>
      <c r="L279" s="71">
        <f t="shared" si="17"/>
        <v>160</v>
      </c>
      <c r="M279" s="74">
        <f t="shared" si="18"/>
        <v>0</v>
      </c>
      <c r="N279" s="44">
        <v>160</v>
      </c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8" s="1" customFormat="1" ht="28.5" customHeight="1" x14ac:dyDescent="0.25">
      <c r="A280" s="41" t="s">
        <v>39</v>
      </c>
      <c r="B280" s="41" t="s">
        <v>43</v>
      </c>
      <c r="C280" s="43" t="s">
        <v>351</v>
      </c>
      <c r="D280" s="43" t="s">
        <v>346</v>
      </c>
      <c r="E280" s="41" t="s">
        <v>34</v>
      </c>
      <c r="F280" s="41" t="s">
        <v>56</v>
      </c>
      <c r="G280" s="42">
        <v>45021</v>
      </c>
      <c r="H280" s="44">
        <v>0</v>
      </c>
      <c r="I280" s="44">
        <v>0</v>
      </c>
      <c r="J280" s="44">
        <f t="shared" si="14"/>
        <v>0</v>
      </c>
      <c r="K280" s="44">
        <v>307.39</v>
      </c>
      <c r="L280" s="71">
        <f t="shared" si="17"/>
        <v>307.39</v>
      </c>
      <c r="M280" s="74">
        <f t="shared" si="18"/>
        <v>0</v>
      </c>
      <c r="N280" s="44">
        <v>307.39</v>
      </c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8" s="149" customFormat="1" ht="14.25" customHeight="1" x14ac:dyDescent="0.25">
      <c r="A281" s="41" t="s">
        <v>39</v>
      </c>
      <c r="B281" s="41" t="s">
        <v>251</v>
      </c>
      <c r="C281" s="43" t="s">
        <v>749</v>
      </c>
      <c r="D281" s="43" t="s">
        <v>393</v>
      </c>
      <c r="E281" s="41" t="s">
        <v>36</v>
      </c>
      <c r="F281" s="41" t="s">
        <v>56</v>
      </c>
      <c r="G281" s="42">
        <v>45230</v>
      </c>
      <c r="H281" s="44">
        <v>0</v>
      </c>
      <c r="I281" s="44">
        <v>0</v>
      </c>
      <c r="J281" s="44">
        <f t="shared" si="14"/>
        <v>0</v>
      </c>
      <c r="K281" s="44">
        <v>2268</v>
      </c>
      <c r="L281" s="44">
        <f>SUM(N281:AG281)</f>
        <v>2268</v>
      </c>
      <c r="M281" s="44">
        <f t="shared" si="18"/>
        <v>0</v>
      </c>
      <c r="N281" s="44">
        <v>378</v>
      </c>
      <c r="O281" s="44">
        <v>378</v>
      </c>
      <c r="P281" s="44">
        <v>378</v>
      </c>
      <c r="Q281" s="44">
        <v>378</v>
      </c>
      <c r="R281" s="44">
        <v>378</v>
      </c>
      <c r="S281" s="71">
        <v>378</v>
      </c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</row>
    <row r="282" spans="1:38" s="149" customFormat="1" ht="14.25" customHeight="1" x14ac:dyDescent="0.25">
      <c r="A282" s="41" t="s">
        <v>39</v>
      </c>
      <c r="B282" s="41" t="s">
        <v>251</v>
      </c>
      <c r="C282" s="43" t="s">
        <v>747</v>
      </c>
      <c r="D282" s="43" t="s">
        <v>508</v>
      </c>
      <c r="E282" s="41" t="s">
        <v>36</v>
      </c>
      <c r="F282" s="41" t="s">
        <v>56</v>
      </c>
      <c r="G282" s="42">
        <v>45230</v>
      </c>
      <c r="H282" s="44">
        <v>0</v>
      </c>
      <c r="I282" s="44">
        <v>0</v>
      </c>
      <c r="J282" s="44">
        <f t="shared" si="14"/>
        <v>0</v>
      </c>
      <c r="K282" s="44">
        <v>5250</v>
      </c>
      <c r="L282" s="44">
        <f>SUM(N282:AG282)</f>
        <v>5250</v>
      </c>
      <c r="M282" s="44">
        <f>K282-L282</f>
        <v>0</v>
      </c>
      <c r="N282" s="44">
        <v>875</v>
      </c>
      <c r="O282" s="44">
        <v>875</v>
      </c>
      <c r="P282" s="44">
        <v>875</v>
      </c>
      <c r="Q282" s="44">
        <v>875</v>
      </c>
      <c r="R282" s="44">
        <v>875</v>
      </c>
      <c r="S282" s="44">
        <v>875</v>
      </c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</row>
    <row r="283" spans="1:38" s="1" customFormat="1" ht="15" customHeight="1" x14ac:dyDescent="0.25">
      <c r="A283" s="41" t="s">
        <v>39</v>
      </c>
      <c r="B283" s="41" t="s">
        <v>51</v>
      </c>
      <c r="C283" s="43" t="s">
        <v>394</v>
      </c>
      <c r="D283" s="43" t="s">
        <v>395</v>
      </c>
      <c r="E283" s="41" t="s">
        <v>37</v>
      </c>
      <c r="F283" s="41" t="s">
        <v>74</v>
      </c>
      <c r="G283" s="42">
        <v>45061</v>
      </c>
      <c r="H283" s="44">
        <v>0</v>
      </c>
      <c r="I283" s="44">
        <v>0</v>
      </c>
      <c r="J283" s="44">
        <f t="shared" si="14"/>
        <v>0</v>
      </c>
      <c r="K283" s="44">
        <v>795</v>
      </c>
      <c r="L283" s="71">
        <f t="shared" si="17"/>
        <v>795</v>
      </c>
      <c r="M283" s="74">
        <f t="shared" si="18"/>
        <v>0</v>
      </c>
      <c r="N283" s="44">
        <v>795</v>
      </c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8" s="14" customFormat="1" ht="15" customHeight="1" x14ac:dyDescent="0.25">
      <c r="A284" s="52" t="s">
        <v>39</v>
      </c>
      <c r="B284" s="52" t="s">
        <v>51</v>
      </c>
      <c r="C284" s="52" t="s">
        <v>396</v>
      </c>
      <c r="D284" s="72" t="s">
        <v>397</v>
      </c>
      <c r="E284" s="52" t="s">
        <v>37</v>
      </c>
      <c r="F284" s="52" t="s">
        <v>74</v>
      </c>
      <c r="G284" s="48">
        <v>45051</v>
      </c>
      <c r="H284" s="44">
        <v>0</v>
      </c>
      <c r="I284" s="44">
        <v>0</v>
      </c>
      <c r="J284" s="44">
        <f t="shared" si="14"/>
        <v>0</v>
      </c>
      <c r="K284" s="71">
        <v>1900</v>
      </c>
      <c r="L284" s="71">
        <f t="shared" si="17"/>
        <v>1900</v>
      </c>
      <c r="M284" s="74">
        <f t="shared" si="18"/>
        <v>0</v>
      </c>
      <c r="N284" s="71">
        <v>1900</v>
      </c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</row>
    <row r="285" spans="1:38" s="14" customFormat="1" ht="15" customHeight="1" x14ac:dyDescent="0.25">
      <c r="A285" s="52" t="s">
        <v>39</v>
      </c>
      <c r="B285" s="52" t="s">
        <v>51</v>
      </c>
      <c r="C285" s="72" t="s">
        <v>400</v>
      </c>
      <c r="D285" s="72" t="s">
        <v>399</v>
      </c>
      <c r="E285" s="52" t="s">
        <v>34</v>
      </c>
      <c r="F285" s="52" t="s">
        <v>56</v>
      </c>
      <c r="G285" s="48">
        <v>45061</v>
      </c>
      <c r="H285" s="44">
        <v>0</v>
      </c>
      <c r="I285" s="44">
        <v>0</v>
      </c>
      <c r="J285" s="44">
        <f t="shared" si="14"/>
        <v>0</v>
      </c>
      <c r="K285" s="71">
        <v>369.67</v>
      </c>
      <c r="L285" s="71">
        <f t="shared" si="17"/>
        <v>369.67</v>
      </c>
      <c r="M285" s="74">
        <f t="shared" si="18"/>
        <v>0</v>
      </c>
      <c r="N285" s="71">
        <v>369.67</v>
      </c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</row>
    <row r="286" spans="1:38" ht="15" customHeight="1" x14ac:dyDescent="0.25">
      <c r="A286" s="41" t="s">
        <v>39</v>
      </c>
      <c r="B286" s="41" t="s">
        <v>43</v>
      </c>
      <c r="C286" s="43" t="s">
        <v>185</v>
      </c>
      <c r="D286" s="43" t="s">
        <v>186</v>
      </c>
      <c r="E286" s="41" t="s">
        <v>34</v>
      </c>
      <c r="F286" s="41" t="s">
        <v>74</v>
      </c>
      <c r="G286" s="48">
        <v>45061</v>
      </c>
      <c r="H286" s="44">
        <v>0</v>
      </c>
      <c r="I286" s="44">
        <v>0</v>
      </c>
      <c r="J286" s="44">
        <f t="shared" si="14"/>
        <v>0</v>
      </c>
      <c r="K286" s="44">
        <v>295</v>
      </c>
      <c r="L286" s="71">
        <f t="shared" ref="L286:L292" si="19">SUM(N286:AG286)</f>
        <v>295</v>
      </c>
      <c r="M286" s="74">
        <f t="shared" si="18"/>
        <v>0</v>
      </c>
      <c r="N286" s="44">
        <v>295</v>
      </c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20"/>
      <c r="AI286" s="20"/>
      <c r="AJ286" s="20"/>
      <c r="AK286" s="20"/>
      <c r="AL286" s="20"/>
    </row>
    <row r="287" spans="1:38" ht="28.5" customHeight="1" x14ac:dyDescent="0.25">
      <c r="A287" s="41" t="s">
        <v>39</v>
      </c>
      <c r="B287" s="41" t="s">
        <v>43</v>
      </c>
      <c r="C287" s="43" t="s">
        <v>178</v>
      </c>
      <c r="D287" s="43" t="s">
        <v>47</v>
      </c>
      <c r="E287" s="41" t="s">
        <v>34</v>
      </c>
      <c r="F287" s="41" t="s">
        <v>74</v>
      </c>
      <c r="G287" s="48">
        <v>45061</v>
      </c>
      <c r="H287" s="44">
        <v>0</v>
      </c>
      <c r="I287" s="44">
        <v>0</v>
      </c>
      <c r="J287" s="44">
        <f t="shared" si="14"/>
        <v>0</v>
      </c>
      <c r="K287" s="44">
        <v>42</v>
      </c>
      <c r="L287" s="71">
        <f t="shared" si="19"/>
        <v>42</v>
      </c>
      <c r="M287" s="74">
        <f t="shared" si="18"/>
        <v>0</v>
      </c>
      <c r="N287" s="44">
        <v>42</v>
      </c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20"/>
      <c r="AI287" s="20"/>
      <c r="AJ287" s="20"/>
      <c r="AK287" s="20"/>
      <c r="AL287" s="20"/>
    </row>
    <row r="288" spans="1:38" s="14" customFormat="1" ht="15" customHeight="1" x14ac:dyDescent="0.25">
      <c r="A288" s="52" t="s">
        <v>39</v>
      </c>
      <c r="B288" s="52" t="s">
        <v>44</v>
      </c>
      <c r="C288" s="72" t="s">
        <v>181</v>
      </c>
      <c r="D288" s="72" t="s">
        <v>182</v>
      </c>
      <c r="E288" s="52" t="s">
        <v>34</v>
      </c>
      <c r="F288" s="52" t="s">
        <v>74</v>
      </c>
      <c r="G288" s="48">
        <v>45061</v>
      </c>
      <c r="H288" s="44">
        <v>0</v>
      </c>
      <c r="I288" s="44">
        <v>0</v>
      </c>
      <c r="J288" s="44">
        <f t="shared" si="14"/>
        <v>0</v>
      </c>
      <c r="K288" s="71">
        <v>770.5</v>
      </c>
      <c r="L288" s="71">
        <f t="shared" si="19"/>
        <v>770.5</v>
      </c>
      <c r="M288" s="71">
        <f>K288-L288</f>
        <v>0</v>
      </c>
      <c r="N288" s="71">
        <v>770.5</v>
      </c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</row>
    <row r="289" spans="1:38" s="14" customFormat="1" ht="14.25" customHeight="1" x14ac:dyDescent="0.25">
      <c r="A289" s="52" t="s">
        <v>39</v>
      </c>
      <c r="B289" s="52" t="s">
        <v>44</v>
      </c>
      <c r="C289" s="72" t="s">
        <v>106</v>
      </c>
      <c r="D289" s="72" t="s">
        <v>108</v>
      </c>
      <c r="E289" s="52" t="s">
        <v>34</v>
      </c>
      <c r="F289" s="52" t="s">
        <v>74</v>
      </c>
      <c r="G289" s="48">
        <v>45061</v>
      </c>
      <c r="H289" s="44">
        <v>0</v>
      </c>
      <c r="I289" s="44">
        <v>0</v>
      </c>
      <c r="J289" s="44">
        <f t="shared" si="14"/>
        <v>0</v>
      </c>
      <c r="K289" s="71">
        <v>1756.8</v>
      </c>
      <c r="L289" s="71">
        <f t="shared" si="19"/>
        <v>1756.8</v>
      </c>
      <c r="M289" s="71">
        <f>K289-L289</f>
        <v>0</v>
      </c>
      <c r="N289" s="71">
        <v>1756.8</v>
      </c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</row>
    <row r="290" spans="1:38" s="88" customFormat="1" ht="14.25" customHeight="1" x14ac:dyDescent="0.25">
      <c r="A290" s="52" t="s">
        <v>39</v>
      </c>
      <c r="B290" s="52" t="s">
        <v>44</v>
      </c>
      <c r="C290" s="72" t="s">
        <v>105</v>
      </c>
      <c r="D290" s="72" t="s">
        <v>107</v>
      </c>
      <c r="E290" s="52" t="s">
        <v>34</v>
      </c>
      <c r="F290" s="52" t="s">
        <v>74</v>
      </c>
      <c r="G290" s="48">
        <v>45058</v>
      </c>
      <c r="H290" s="44">
        <v>0</v>
      </c>
      <c r="I290" s="44">
        <v>0</v>
      </c>
      <c r="J290" s="44">
        <f t="shared" si="14"/>
        <v>0</v>
      </c>
      <c r="K290" s="71">
        <v>932.4</v>
      </c>
      <c r="L290" s="71">
        <f t="shared" si="19"/>
        <v>932.4</v>
      </c>
      <c r="M290" s="71">
        <f t="shared" si="18"/>
        <v>0</v>
      </c>
      <c r="N290" s="71">
        <v>932.4</v>
      </c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</row>
    <row r="291" spans="1:38" s="1" customFormat="1" ht="66" customHeight="1" x14ac:dyDescent="0.25">
      <c r="A291" s="41" t="s">
        <v>40</v>
      </c>
      <c r="B291" s="41" t="s">
        <v>40</v>
      </c>
      <c r="C291" s="43" t="s">
        <v>301</v>
      </c>
      <c r="D291" s="43" t="s">
        <v>745</v>
      </c>
      <c r="E291" s="41" t="s">
        <v>35</v>
      </c>
      <c r="F291" s="41" t="s">
        <v>56</v>
      </c>
      <c r="G291" s="42">
        <v>45275</v>
      </c>
      <c r="H291" s="44">
        <v>607824</v>
      </c>
      <c r="I291" s="44">
        <v>607824</v>
      </c>
      <c r="J291" s="44">
        <f t="shared" si="14"/>
        <v>0</v>
      </c>
      <c r="K291" s="44">
        <v>607824</v>
      </c>
      <c r="L291" s="71">
        <f t="shared" si="19"/>
        <v>607824</v>
      </c>
      <c r="M291" s="74">
        <f t="shared" si="18"/>
        <v>0</v>
      </c>
      <c r="N291" s="44">
        <v>27202</v>
      </c>
      <c r="O291" s="44">
        <v>52059</v>
      </c>
      <c r="P291" s="44">
        <v>16415</v>
      </c>
      <c r="Q291" s="44">
        <v>37989</v>
      </c>
      <c r="R291" s="44">
        <v>24388</v>
      </c>
      <c r="S291" s="44">
        <v>15008</v>
      </c>
      <c r="T291" s="44">
        <v>40803</v>
      </c>
      <c r="U291" s="44">
        <v>38927</v>
      </c>
      <c r="V291" s="44">
        <v>21574</v>
      </c>
      <c r="W291" s="44">
        <v>28140</v>
      </c>
      <c r="X291" s="44">
        <v>30016</v>
      </c>
      <c r="Y291" s="44">
        <v>24857</v>
      </c>
      <c r="Z291" s="44">
        <v>22512</v>
      </c>
      <c r="AA291" s="44">
        <v>24388</v>
      </c>
      <c r="AB291" s="44">
        <v>29078</v>
      </c>
      <c r="AC291" s="44">
        <v>17822</v>
      </c>
      <c r="AD291" s="44">
        <v>45493</v>
      </c>
      <c r="AE291" s="44">
        <v>36113</v>
      </c>
      <c r="AF291" s="44">
        <v>39865</v>
      </c>
      <c r="AG291" s="44">
        <v>35175</v>
      </c>
    </row>
    <row r="292" spans="1:38" ht="14.25" customHeight="1" x14ac:dyDescent="0.25">
      <c r="A292" s="41" t="s">
        <v>39</v>
      </c>
      <c r="B292" s="41" t="s">
        <v>51</v>
      </c>
      <c r="C292" s="43" t="s">
        <v>288</v>
      </c>
      <c r="D292" s="43" t="s">
        <v>289</v>
      </c>
      <c r="E292" s="41" t="s">
        <v>55</v>
      </c>
      <c r="F292" s="41" t="s">
        <v>74</v>
      </c>
      <c r="G292" s="42">
        <v>45071</v>
      </c>
      <c r="H292" s="44">
        <v>0</v>
      </c>
      <c r="I292" s="44">
        <v>0</v>
      </c>
      <c r="J292" s="44">
        <f t="shared" ref="J292:J355" si="20">IF(A292="ტენდერი",IF(E292="საკუთარი",0,IF(E292="cib",0,IF(E292="usaid",0,IF(E292="FMD",0,I292-K292)))),0)</f>
        <v>0</v>
      </c>
      <c r="K292" s="44">
        <v>2784</v>
      </c>
      <c r="L292" s="71">
        <f t="shared" si="19"/>
        <v>2784</v>
      </c>
      <c r="M292" s="44">
        <f t="shared" si="18"/>
        <v>0</v>
      </c>
      <c r="N292" s="44">
        <v>2784</v>
      </c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20"/>
      <c r="AI292" s="20"/>
      <c r="AJ292" s="20"/>
      <c r="AK292" s="20"/>
      <c r="AL292" s="20"/>
    </row>
    <row r="293" spans="1:38" s="1" customFormat="1" ht="15" customHeight="1" x14ac:dyDescent="0.25">
      <c r="A293" s="41" t="s">
        <v>39</v>
      </c>
      <c r="B293" s="41" t="s">
        <v>51</v>
      </c>
      <c r="C293" s="43" t="s">
        <v>402</v>
      </c>
      <c r="D293" s="43" t="s">
        <v>403</v>
      </c>
      <c r="E293" s="41" t="s">
        <v>34</v>
      </c>
      <c r="F293" s="41" t="s">
        <v>74</v>
      </c>
      <c r="G293" s="42">
        <v>45056</v>
      </c>
      <c r="H293" s="44">
        <v>0</v>
      </c>
      <c r="I293" s="44">
        <v>0</v>
      </c>
      <c r="J293" s="44">
        <f t="shared" si="20"/>
        <v>0</v>
      </c>
      <c r="K293" s="44">
        <v>9450</v>
      </c>
      <c r="L293" s="71">
        <f t="shared" si="17"/>
        <v>9450</v>
      </c>
      <c r="M293" s="74">
        <f t="shared" si="18"/>
        <v>0</v>
      </c>
      <c r="N293" s="44">
        <v>9450</v>
      </c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8" s="149" customFormat="1" ht="15" customHeight="1" x14ac:dyDescent="0.25">
      <c r="A294" s="41" t="s">
        <v>41</v>
      </c>
      <c r="B294" s="41" t="s">
        <v>40</v>
      </c>
      <c r="C294" s="43" t="s">
        <v>404</v>
      </c>
      <c r="D294" s="43" t="s">
        <v>405</v>
      </c>
      <c r="E294" s="41" t="s">
        <v>37</v>
      </c>
      <c r="F294" s="41" t="s">
        <v>74</v>
      </c>
      <c r="G294" s="42">
        <v>45291</v>
      </c>
      <c r="H294" s="44">
        <v>0</v>
      </c>
      <c r="I294" s="44">
        <v>0</v>
      </c>
      <c r="J294" s="44">
        <f t="shared" si="20"/>
        <v>0</v>
      </c>
      <c r="K294" s="44">
        <v>4452</v>
      </c>
      <c r="L294" s="71">
        <f t="shared" si="17"/>
        <v>4452</v>
      </c>
      <c r="M294" s="74">
        <f t="shared" si="18"/>
        <v>0</v>
      </c>
      <c r="N294" s="44">
        <v>4452</v>
      </c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</row>
    <row r="295" spans="1:38" s="125" customFormat="1" ht="15" customHeight="1" x14ac:dyDescent="0.25">
      <c r="A295" s="121" t="s">
        <v>41</v>
      </c>
      <c r="B295" s="121" t="s">
        <v>40</v>
      </c>
      <c r="C295" s="128" t="s">
        <v>106</v>
      </c>
      <c r="D295" s="123" t="s">
        <v>111</v>
      </c>
      <c r="E295" s="121" t="s">
        <v>325</v>
      </c>
      <c r="F295" s="121" t="s">
        <v>74</v>
      </c>
      <c r="G295" s="122">
        <v>45291</v>
      </c>
      <c r="H295" s="120">
        <v>0</v>
      </c>
      <c r="I295" s="120">
        <v>0</v>
      </c>
      <c r="J295" s="120">
        <f t="shared" si="20"/>
        <v>0</v>
      </c>
      <c r="K295" s="120">
        <v>1050</v>
      </c>
      <c r="L295" s="112">
        <f t="shared" si="17"/>
        <v>1024.6599999999999</v>
      </c>
      <c r="M295" s="124">
        <f t="shared" si="18"/>
        <v>25.340000000000146</v>
      </c>
      <c r="N295" s="120">
        <v>296.12</v>
      </c>
      <c r="O295" s="120">
        <v>383.89</v>
      </c>
      <c r="P295" s="120">
        <v>344.65</v>
      </c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</row>
    <row r="296" spans="1:38" s="1" customFormat="1" ht="15" customHeight="1" x14ac:dyDescent="0.25">
      <c r="A296" s="5" t="s">
        <v>41</v>
      </c>
      <c r="B296" s="5" t="s">
        <v>40</v>
      </c>
      <c r="C296" s="8" t="s">
        <v>110</v>
      </c>
      <c r="D296" s="8" t="s">
        <v>113</v>
      </c>
      <c r="E296" s="5" t="s">
        <v>325</v>
      </c>
      <c r="F296" s="5" t="s">
        <v>74</v>
      </c>
      <c r="G296" s="7">
        <v>45291</v>
      </c>
      <c r="H296" s="9">
        <v>0</v>
      </c>
      <c r="I296" s="9">
        <v>0</v>
      </c>
      <c r="J296" s="9">
        <f t="shared" si="20"/>
        <v>0</v>
      </c>
      <c r="K296" s="10">
        <v>5692.28</v>
      </c>
      <c r="L296" s="12">
        <f t="shared" si="17"/>
        <v>1309.1799999999998</v>
      </c>
      <c r="M296" s="29">
        <f t="shared" si="18"/>
        <v>4383.1000000000004</v>
      </c>
      <c r="N296" s="44">
        <v>189.42</v>
      </c>
      <c r="O296" s="44">
        <v>189.14</v>
      </c>
      <c r="P296" s="120">
        <v>659.41</v>
      </c>
      <c r="Q296" s="120">
        <v>271.20999999999998</v>
      </c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</row>
    <row r="297" spans="1:38" s="16" customFormat="1" ht="28.5" customHeight="1" x14ac:dyDescent="0.25">
      <c r="A297" s="52" t="s">
        <v>39</v>
      </c>
      <c r="B297" s="52" t="s">
        <v>51</v>
      </c>
      <c r="C297" s="72" t="s">
        <v>373</v>
      </c>
      <c r="D297" s="72" t="s">
        <v>374</v>
      </c>
      <c r="E297" s="52" t="s">
        <v>34</v>
      </c>
      <c r="F297" s="52" t="s">
        <v>74</v>
      </c>
      <c r="G297" s="42">
        <v>45076</v>
      </c>
      <c r="H297" s="44">
        <v>0</v>
      </c>
      <c r="I297" s="44">
        <v>0</v>
      </c>
      <c r="J297" s="44">
        <f t="shared" si="20"/>
        <v>0</v>
      </c>
      <c r="K297" s="71">
        <v>400</v>
      </c>
      <c r="L297" s="71">
        <f t="shared" si="17"/>
        <v>400</v>
      </c>
      <c r="M297" s="74">
        <f t="shared" si="18"/>
        <v>0</v>
      </c>
      <c r="N297" s="71">
        <v>400</v>
      </c>
      <c r="O297" s="12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</row>
    <row r="298" spans="1:38" s="19" customFormat="1" ht="15" customHeight="1" x14ac:dyDescent="0.25">
      <c r="A298" s="52" t="s">
        <v>40</v>
      </c>
      <c r="B298" s="52" t="s">
        <v>40</v>
      </c>
      <c r="C298" s="72" t="s">
        <v>406</v>
      </c>
      <c r="D298" s="72" t="s">
        <v>407</v>
      </c>
      <c r="E298" s="52" t="s">
        <v>34</v>
      </c>
      <c r="F298" s="52" t="s">
        <v>341</v>
      </c>
      <c r="G298" s="48">
        <v>45099</v>
      </c>
      <c r="H298" s="44">
        <v>40377</v>
      </c>
      <c r="I298" s="44">
        <f>H298*118%</f>
        <v>47644.86</v>
      </c>
      <c r="J298" s="44">
        <f t="shared" si="20"/>
        <v>0</v>
      </c>
      <c r="K298" s="71">
        <v>38019.379999999997</v>
      </c>
      <c r="L298" s="71">
        <f t="shared" si="17"/>
        <v>38011.269999999997</v>
      </c>
      <c r="M298" s="74">
        <f t="shared" si="18"/>
        <v>8.1100000000005821</v>
      </c>
      <c r="N298" s="71">
        <v>38011.269999999997</v>
      </c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</row>
    <row r="299" spans="1:38" s="19" customFormat="1" ht="15" customHeight="1" x14ac:dyDescent="0.25">
      <c r="A299" s="52" t="s">
        <v>39</v>
      </c>
      <c r="B299" s="52" t="s">
        <v>51</v>
      </c>
      <c r="C299" s="72" t="s">
        <v>550</v>
      </c>
      <c r="D299" s="72" t="s">
        <v>415</v>
      </c>
      <c r="E299" s="52" t="s">
        <v>34</v>
      </c>
      <c r="F299" s="52" t="s">
        <v>56</v>
      </c>
      <c r="G299" s="48">
        <v>45086</v>
      </c>
      <c r="H299" s="44">
        <v>0</v>
      </c>
      <c r="I299" s="44">
        <v>0</v>
      </c>
      <c r="J299" s="44">
        <f t="shared" si="20"/>
        <v>0</v>
      </c>
      <c r="K299" s="71">
        <v>3200</v>
      </c>
      <c r="L299" s="71">
        <f t="shared" si="17"/>
        <v>3200</v>
      </c>
      <c r="M299" s="74">
        <f t="shared" si="18"/>
        <v>0</v>
      </c>
      <c r="N299" s="71">
        <v>3200</v>
      </c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</row>
    <row r="300" spans="1:38" s="19" customFormat="1" ht="15" customHeight="1" x14ac:dyDescent="0.25">
      <c r="A300" s="52" t="s">
        <v>40</v>
      </c>
      <c r="B300" s="52" t="s">
        <v>40</v>
      </c>
      <c r="C300" s="72" t="s">
        <v>408</v>
      </c>
      <c r="D300" s="72" t="s">
        <v>409</v>
      </c>
      <c r="E300" s="52" t="s">
        <v>37</v>
      </c>
      <c r="F300" s="52" t="s">
        <v>74</v>
      </c>
      <c r="G300" s="48">
        <v>45087</v>
      </c>
      <c r="H300" s="44">
        <v>33050</v>
      </c>
      <c r="I300" s="44">
        <f>H300*118%</f>
        <v>38999</v>
      </c>
      <c r="J300" s="44">
        <f t="shared" si="20"/>
        <v>6631.5999999999985</v>
      </c>
      <c r="K300" s="71">
        <v>32367.4</v>
      </c>
      <c r="L300" s="71">
        <f t="shared" si="17"/>
        <v>32367.4</v>
      </c>
      <c r="M300" s="74">
        <f t="shared" si="18"/>
        <v>0</v>
      </c>
      <c r="N300" s="71">
        <v>32367.4</v>
      </c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</row>
    <row r="301" spans="1:38" s="125" customFormat="1" ht="42.75" customHeight="1" x14ac:dyDescent="0.25">
      <c r="A301" s="121" t="s">
        <v>40</v>
      </c>
      <c r="B301" s="121" t="s">
        <v>40</v>
      </c>
      <c r="C301" s="123" t="s">
        <v>410</v>
      </c>
      <c r="D301" s="123" t="s">
        <v>411</v>
      </c>
      <c r="E301" s="121" t="s">
        <v>37</v>
      </c>
      <c r="F301" s="121" t="s">
        <v>74</v>
      </c>
      <c r="G301" s="122">
        <v>45148</v>
      </c>
      <c r="H301" s="120">
        <v>23309</v>
      </c>
      <c r="I301" s="120">
        <v>23309</v>
      </c>
      <c r="J301" s="120">
        <f t="shared" si="20"/>
        <v>0</v>
      </c>
      <c r="K301" s="120">
        <v>23309</v>
      </c>
      <c r="L301" s="112">
        <f t="shared" si="17"/>
        <v>23309</v>
      </c>
      <c r="M301" s="124">
        <f t="shared" si="18"/>
        <v>0</v>
      </c>
      <c r="N301" s="120">
        <v>23309</v>
      </c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</row>
    <row r="302" spans="1:38" s="1" customFormat="1" ht="15" customHeight="1" x14ac:dyDescent="0.25">
      <c r="A302" s="41" t="s">
        <v>39</v>
      </c>
      <c r="B302" s="41" t="s">
        <v>51</v>
      </c>
      <c r="C302" s="43" t="s">
        <v>412</v>
      </c>
      <c r="D302" s="43" t="s">
        <v>49</v>
      </c>
      <c r="E302" s="41" t="s">
        <v>55</v>
      </c>
      <c r="F302" s="41" t="s">
        <v>74</v>
      </c>
      <c r="G302" s="42">
        <v>45087</v>
      </c>
      <c r="H302" s="44">
        <v>0</v>
      </c>
      <c r="I302" s="44">
        <v>0</v>
      </c>
      <c r="J302" s="44">
        <f t="shared" si="20"/>
        <v>0</v>
      </c>
      <c r="K302" s="44">
        <v>1300</v>
      </c>
      <c r="L302" s="71">
        <f t="shared" si="17"/>
        <v>1300</v>
      </c>
      <c r="M302" s="74">
        <f t="shared" si="18"/>
        <v>0</v>
      </c>
      <c r="N302" s="10">
        <v>1300</v>
      </c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8" s="1" customFormat="1" ht="15" customHeight="1" x14ac:dyDescent="0.25">
      <c r="A303" s="41" t="s">
        <v>39</v>
      </c>
      <c r="B303" s="41" t="s">
        <v>51</v>
      </c>
      <c r="C303" s="43" t="s">
        <v>413</v>
      </c>
      <c r="D303" s="43" t="s">
        <v>414</v>
      </c>
      <c r="E303" s="41" t="s">
        <v>34</v>
      </c>
      <c r="F303" s="41" t="s">
        <v>56</v>
      </c>
      <c r="G303" s="42">
        <v>45077</v>
      </c>
      <c r="H303" s="44">
        <v>0</v>
      </c>
      <c r="I303" s="44">
        <v>0</v>
      </c>
      <c r="J303" s="44">
        <f t="shared" si="20"/>
        <v>0</v>
      </c>
      <c r="K303" s="44">
        <v>5000</v>
      </c>
      <c r="L303" s="71">
        <f t="shared" si="17"/>
        <v>5000</v>
      </c>
      <c r="M303" s="74">
        <f t="shared" si="18"/>
        <v>0</v>
      </c>
      <c r="N303" s="44">
        <v>5000</v>
      </c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8" s="1" customFormat="1" ht="15" customHeight="1" x14ac:dyDescent="0.25">
      <c r="A304" s="41" t="s">
        <v>39</v>
      </c>
      <c r="B304" s="43" t="s">
        <v>43</v>
      </c>
      <c r="C304" s="43" t="s">
        <v>416</v>
      </c>
      <c r="D304" s="43" t="s">
        <v>417</v>
      </c>
      <c r="E304" s="41" t="s">
        <v>34</v>
      </c>
      <c r="F304" s="41" t="s">
        <v>74</v>
      </c>
      <c r="G304" s="42">
        <v>45065</v>
      </c>
      <c r="H304" s="44">
        <v>0</v>
      </c>
      <c r="I304" s="44">
        <v>0</v>
      </c>
      <c r="J304" s="44">
        <f t="shared" si="20"/>
        <v>0</v>
      </c>
      <c r="K304" s="44">
        <v>1231.4000000000001</v>
      </c>
      <c r="L304" s="71">
        <f t="shared" si="17"/>
        <v>1231.4000000000001</v>
      </c>
      <c r="M304" s="74">
        <f t="shared" si="18"/>
        <v>0</v>
      </c>
      <c r="N304" s="44">
        <v>1231.4000000000001</v>
      </c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s="1" customFormat="1" ht="15" customHeight="1" x14ac:dyDescent="0.25">
      <c r="A305" s="41" t="s">
        <v>39</v>
      </c>
      <c r="B305" s="41" t="s">
        <v>51</v>
      </c>
      <c r="C305" s="43" t="s">
        <v>418</v>
      </c>
      <c r="D305" s="43" t="s">
        <v>419</v>
      </c>
      <c r="E305" s="41" t="s">
        <v>34</v>
      </c>
      <c r="F305" s="41" t="s">
        <v>74</v>
      </c>
      <c r="G305" s="42">
        <v>45077</v>
      </c>
      <c r="H305" s="44">
        <v>0</v>
      </c>
      <c r="I305" s="44">
        <v>0</v>
      </c>
      <c r="J305" s="44">
        <f t="shared" si="20"/>
        <v>0</v>
      </c>
      <c r="K305" s="44">
        <v>4800</v>
      </c>
      <c r="L305" s="71">
        <f t="shared" si="17"/>
        <v>4800</v>
      </c>
      <c r="M305" s="74">
        <f t="shared" si="18"/>
        <v>0</v>
      </c>
      <c r="N305" s="44">
        <v>4800</v>
      </c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s="24" customFormat="1" ht="15" customHeight="1" x14ac:dyDescent="0.25">
      <c r="A306" s="41" t="s">
        <v>39</v>
      </c>
      <c r="B306" s="41" t="s">
        <v>46</v>
      </c>
      <c r="C306" s="43" t="s">
        <v>106</v>
      </c>
      <c r="D306" s="43" t="s">
        <v>420</v>
      </c>
      <c r="E306" s="41" t="s">
        <v>37</v>
      </c>
      <c r="F306" s="41" t="s">
        <v>74</v>
      </c>
      <c r="G306" s="42">
        <v>45291</v>
      </c>
      <c r="H306" s="44">
        <v>0</v>
      </c>
      <c r="I306" s="44">
        <v>0</v>
      </c>
      <c r="J306" s="44">
        <f t="shared" si="20"/>
        <v>0</v>
      </c>
      <c r="K306" s="44">
        <v>10000</v>
      </c>
      <c r="L306" s="71">
        <f t="shared" si="17"/>
        <v>10000</v>
      </c>
      <c r="M306" s="74">
        <f t="shared" si="18"/>
        <v>0</v>
      </c>
      <c r="N306" s="44">
        <v>10000</v>
      </c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s="1" customFormat="1" ht="15" customHeight="1" x14ac:dyDescent="0.25">
      <c r="A307" s="41" t="s">
        <v>39</v>
      </c>
      <c r="B307" s="41" t="s">
        <v>51</v>
      </c>
      <c r="C307" s="43" t="s">
        <v>421</v>
      </c>
      <c r="D307" s="43" t="s">
        <v>422</v>
      </c>
      <c r="E307" s="41" t="s">
        <v>37</v>
      </c>
      <c r="F307" s="41" t="s">
        <v>74</v>
      </c>
      <c r="G307" s="42">
        <v>45092</v>
      </c>
      <c r="H307" s="44">
        <v>0</v>
      </c>
      <c r="I307" s="44">
        <v>0</v>
      </c>
      <c r="J307" s="44">
        <f t="shared" si="20"/>
        <v>0</v>
      </c>
      <c r="K307" s="44">
        <v>540</v>
      </c>
      <c r="L307" s="71">
        <f t="shared" si="17"/>
        <v>540</v>
      </c>
      <c r="M307" s="74">
        <f t="shared" si="18"/>
        <v>0</v>
      </c>
      <c r="N307" s="44">
        <v>540</v>
      </c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s="1" customFormat="1" ht="15" customHeight="1" x14ac:dyDescent="0.25">
      <c r="A308" s="41" t="s">
        <v>39</v>
      </c>
      <c r="B308" s="41" t="s">
        <v>51</v>
      </c>
      <c r="C308" s="43" t="s">
        <v>266</v>
      </c>
      <c r="D308" s="43" t="s">
        <v>423</v>
      </c>
      <c r="E308" s="41" t="s">
        <v>34</v>
      </c>
      <c r="F308" s="41" t="s">
        <v>74</v>
      </c>
      <c r="G308" s="42">
        <v>45077</v>
      </c>
      <c r="H308" s="44">
        <v>0</v>
      </c>
      <c r="I308" s="44">
        <v>0</v>
      </c>
      <c r="J308" s="44">
        <f t="shared" si="20"/>
        <v>0</v>
      </c>
      <c r="K308" s="44">
        <v>175</v>
      </c>
      <c r="L308" s="71">
        <f t="shared" si="17"/>
        <v>175</v>
      </c>
      <c r="M308" s="74">
        <f t="shared" si="18"/>
        <v>0</v>
      </c>
      <c r="N308" s="44">
        <v>175</v>
      </c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s="1" customFormat="1" ht="15" customHeight="1" x14ac:dyDescent="0.25">
      <c r="A309" s="41" t="s">
        <v>39</v>
      </c>
      <c r="B309" s="43" t="s">
        <v>43</v>
      </c>
      <c r="C309" s="43" t="s">
        <v>416</v>
      </c>
      <c r="D309" s="43" t="s">
        <v>417</v>
      </c>
      <c r="E309" s="41" t="s">
        <v>34</v>
      </c>
      <c r="F309" s="41" t="s">
        <v>74</v>
      </c>
      <c r="G309" s="42">
        <v>45065</v>
      </c>
      <c r="H309" s="44">
        <v>0</v>
      </c>
      <c r="I309" s="44">
        <v>0</v>
      </c>
      <c r="J309" s="44">
        <f t="shared" si="20"/>
        <v>0</v>
      </c>
      <c r="K309" s="44">
        <v>257.5</v>
      </c>
      <c r="L309" s="71">
        <f>SUM(N309:AG309)</f>
        <v>257.5</v>
      </c>
      <c r="M309" s="74">
        <f>K309-L309</f>
        <v>0</v>
      </c>
      <c r="N309" s="44">
        <v>257.5</v>
      </c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s="1" customFormat="1" ht="15" customHeight="1" x14ac:dyDescent="0.25">
      <c r="A310" s="41" t="s">
        <v>39</v>
      </c>
      <c r="B310" s="43" t="s">
        <v>51</v>
      </c>
      <c r="C310" s="43" t="s">
        <v>432</v>
      </c>
      <c r="D310" s="43" t="s">
        <v>433</v>
      </c>
      <c r="E310" s="41" t="s">
        <v>34</v>
      </c>
      <c r="F310" s="41" t="s">
        <v>74</v>
      </c>
      <c r="G310" s="42">
        <v>45077</v>
      </c>
      <c r="H310" s="44">
        <v>0</v>
      </c>
      <c r="I310" s="44">
        <v>0</v>
      </c>
      <c r="J310" s="44">
        <f t="shared" si="20"/>
        <v>0</v>
      </c>
      <c r="K310" s="44">
        <v>650</v>
      </c>
      <c r="L310" s="71">
        <f t="shared" si="17"/>
        <v>650</v>
      </c>
      <c r="M310" s="74">
        <f t="shared" si="18"/>
        <v>0</v>
      </c>
      <c r="N310" s="44">
        <v>650</v>
      </c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s="125" customFormat="1" ht="42.75" customHeight="1" x14ac:dyDescent="0.25">
      <c r="A311" s="121" t="s">
        <v>39</v>
      </c>
      <c r="B311" s="123" t="s">
        <v>42</v>
      </c>
      <c r="C311" s="123" t="s">
        <v>424</v>
      </c>
      <c r="D311" s="123" t="s">
        <v>50</v>
      </c>
      <c r="E311" s="121" t="s">
        <v>35</v>
      </c>
      <c r="F311" s="121" t="s">
        <v>56</v>
      </c>
      <c r="G311" s="122">
        <v>45291</v>
      </c>
      <c r="H311" s="120">
        <v>0</v>
      </c>
      <c r="I311" s="120">
        <v>0</v>
      </c>
      <c r="J311" s="120">
        <f t="shared" si="20"/>
        <v>0</v>
      </c>
      <c r="K311" s="206">
        <v>29486.6</v>
      </c>
      <c r="L311" s="120">
        <f t="shared" si="17"/>
        <v>29484.799999999999</v>
      </c>
      <c r="M311" s="206">
        <f t="shared" si="18"/>
        <v>1.7999999999992724</v>
      </c>
      <c r="N311" s="112">
        <v>29484.799999999999</v>
      </c>
      <c r="O311" s="112"/>
      <c r="P311" s="112"/>
      <c r="Q311" s="112"/>
      <c r="R311" s="112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</row>
    <row r="312" spans="1:33" s="125" customFormat="1" ht="42.75" customHeight="1" x14ac:dyDescent="0.25">
      <c r="A312" s="121" t="s">
        <v>40</v>
      </c>
      <c r="B312" s="123" t="s">
        <v>40</v>
      </c>
      <c r="C312" s="123" t="s">
        <v>426</v>
      </c>
      <c r="D312" s="123" t="s">
        <v>425</v>
      </c>
      <c r="E312" s="121" t="s">
        <v>37</v>
      </c>
      <c r="F312" s="121" t="s">
        <v>74</v>
      </c>
      <c r="G312" s="122">
        <v>45151</v>
      </c>
      <c r="H312" s="120">
        <v>43500</v>
      </c>
      <c r="I312" s="120">
        <v>43500</v>
      </c>
      <c r="J312" s="120">
        <f t="shared" si="20"/>
        <v>3250</v>
      </c>
      <c r="K312" s="120">
        <v>40250</v>
      </c>
      <c r="L312" s="120">
        <f t="shared" si="17"/>
        <v>40250</v>
      </c>
      <c r="M312" s="124">
        <f t="shared" si="18"/>
        <v>0</v>
      </c>
      <c r="N312" s="112">
        <v>40250</v>
      </c>
      <c r="O312" s="112"/>
      <c r="P312" s="112"/>
      <c r="Q312" s="112"/>
      <c r="R312" s="112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</row>
    <row r="313" spans="1:33" s="1" customFormat="1" ht="15" customHeight="1" x14ac:dyDescent="0.25">
      <c r="A313" s="41" t="s">
        <v>39</v>
      </c>
      <c r="B313" s="43" t="s">
        <v>51</v>
      </c>
      <c r="C313" s="43" t="s">
        <v>427</v>
      </c>
      <c r="D313" s="43" t="s">
        <v>428</v>
      </c>
      <c r="E313" s="41" t="s">
        <v>55</v>
      </c>
      <c r="F313" s="41" t="s">
        <v>74</v>
      </c>
      <c r="G313" s="42">
        <v>45077</v>
      </c>
      <c r="H313" s="44">
        <v>0</v>
      </c>
      <c r="I313" s="44">
        <v>0</v>
      </c>
      <c r="J313" s="44">
        <f t="shared" si="20"/>
        <v>0</v>
      </c>
      <c r="K313" s="44">
        <v>990</v>
      </c>
      <c r="L313" s="71">
        <f t="shared" si="17"/>
        <v>990</v>
      </c>
      <c r="M313" s="74">
        <f t="shared" si="18"/>
        <v>0</v>
      </c>
      <c r="N313" s="44">
        <v>990</v>
      </c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 s="1" customFormat="1" ht="15" customHeight="1" x14ac:dyDescent="0.25">
      <c r="A314" s="41" t="s">
        <v>39</v>
      </c>
      <c r="B314" s="43" t="s">
        <v>43</v>
      </c>
      <c r="C314" s="43" t="s">
        <v>178</v>
      </c>
      <c r="D314" s="43" t="s">
        <v>417</v>
      </c>
      <c r="E314" s="41" t="s">
        <v>34</v>
      </c>
      <c r="F314" s="41" t="s">
        <v>74</v>
      </c>
      <c r="G314" s="42">
        <v>45065</v>
      </c>
      <c r="H314" s="44">
        <v>0</v>
      </c>
      <c r="I314" s="44">
        <v>0</v>
      </c>
      <c r="J314" s="44">
        <f t="shared" si="20"/>
        <v>0</v>
      </c>
      <c r="K314" s="44">
        <v>84</v>
      </c>
      <c r="L314" s="71">
        <f>SUM(N314:AG314)</f>
        <v>84</v>
      </c>
      <c r="M314" s="74">
        <f t="shared" si="18"/>
        <v>0</v>
      </c>
      <c r="N314" s="44">
        <v>84</v>
      </c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 s="14" customFormat="1" ht="15" customHeight="1" x14ac:dyDescent="0.25">
      <c r="A315" s="41" t="s">
        <v>39</v>
      </c>
      <c r="B315" s="43" t="s">
        <v>51</v>
      </c>
      <c r="C315" s="92" t="s">
        <v>452</v>
      </c>
      <c r="D315" s="50" t="s">
        <v>429</v>
      </c>
      <c r="E315" s="52" t="s">
        <v>33</v>
      </c>
      <c r="F315" s="52" t="s">
        <v>341</v>
      </c>
      <c r="G315" s="48">
        <v>45076</v>
      </c>
      <c r="H315" s="44">
        <v>0</v>
      </c>
      <c r="I315" s="44">
        <v>0</v>
      </c>
      <c r="J315" s="44">
        <f t="shared" si="20"/>
        <v>0</v>
      </c>
      <c r="K315" s="71">
        <v>2316.6</v>
      </c>
      <c r="L315" s="71">
        <f t="shared" si="17"/>
        <v>2316.6</v>
      </c>
      <c r="M315" s="74">
        <f t="shared" si="18"/>
        <v>0</v>
      </c>
      <c r="N315" s="71">
        <v>2316.6</v>
      </c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</row>
    <row r="316" spans="1:33" s="14" customFormat="1" ht="15" customHeight="1" x14ac:dyDescent="0.25">
      <c r="A316" s="11" t="s">
        <v>40</v>
      </c>
      <c r="B316" s="13" t="s">
        <v>40</v>
      </c>
      <c r="C316" s="13" t="s">
        <v>430</v>
      </c>
      <c r="D316" s="32" t="s">
        <v>431</v>
      </c>
      <c r="E316" s="11" t="s">
        <v>37</v>
      </c>
      <c r="F316" s="11" t="s">
        <v>74</v>
      </c>
      <c r="G316" s="6">
        <v>45262</v>
      </c>
      <c r="H316" s="9">
        <v>2242725</v>
      </c>
      <c r="I316" s="9">
        <v>2242725</v>
      </c>
      <c r="J316" s="9">
        <f t="shared" si="20"/>
        <v>663525</v>
      </c>
      <c r="K316" s="12">
        <v>1579200</v>
      </c>
      <c r="L316" s="12">
        <f>SUM(N316:AG316)</f>
        <v>1579200</v>
      </c>
      <c r="M316" s="29">
        <f t="shared" si="18"/>
        <v>0</v>
      </c>
      <c r="N316" s="93">
        <v>1579200</v>
      </c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</row>
    <row r="317" spans="1:33" s="14" customFormat="1" ht="15" customHeight="1" x14ac:dyDescent="0.25">
      <c r="A317" s="11" t="s">
        <v>40</v>
      </c>
      <c r="B317" s="13" t="s">
        <v>40</v>
      </c>
      <c r="C317" s="13" t="s">
        <v>430</v>
      </c>
      <c r="D317" s="32" t="s">
        <v>431</v>
      </c>
      <c r="E317" s="11" t="s">
        <v>36</v>
      </c>
      <c r="F317" s="11" t="s">
        <v>74</v>
      </c>
      <c r="G317" s="6">
        <v>45262</v>
      </c>
      <c r="H317" s="9">
        <v>415000</v>
      </c>
      <c r="I317" s="9">
        <v>415000</v>
      </c>
      <c r="J317" s="9">
        <f t="shared" si="20"/>
        <v>20200</v>
      </c>
      <c r="K317" s="12">
        <v>394800</v>
      </c>
      <c r="L317" s="12">
        <f>SUM(N317:AG317)</f>
        <v>394800</v>
      </c>
      <c r="M317" s="29">
        <f>K317-L317</f>
        <v>0</v>
      </c>
      <c r="N317" s="93">
        <v>394800</v>
      </c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</row>
    <row r="318" spans="1:33" s="1" customFormat="1" ht="15" customHeight="1" x14ac:dyDescent="0.25">
      <c r="A318" s="41" t="s">
        <v>39</v>
      </c>
      <c r="B318" s="43" t="s">
        <v>43</v>
      </c>
      <c r="C318" s="43" t="s">
        <v>185</v>
      </c>
      <c r="D318" s="43" t="s">
        <v>186</v>
      </c>
      <c r="E318" s="41" t="s">
        <v>34</v>
      </c>
      <c r="F318" s="41" t="s">
        <v>74</v>
      </c>
      <c r="G318" s="42">
        <v>45065</v>
      </c>
      <c r="H318" s="44">
        <v>0</v>
      </c>
      <c r="I318" s="44">
        <v>0</v>
      </c>
      <c r="J318" s="44">
        <f t="shared" si="20"/>
        <v>0</v>
      </c>
      <c r="K318" s="44">
        <v>60</v>
      </c>
      <c r="L318" s="71">
        <f>SUM(N318:AG318)</f>
        <v>60</v>
      </c>
      <c r="M318" s="74">
        <f>K318-L318</f>
        <v>0</v>
      </c>
      <c r="N318" s="44">
        <v>60</v>
      </c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 s="149" customFormat="1" ht="15" customHeight="1" x14ac:dyDescent="0.25">
      <c r="A319" s="41" t="s">
        <v>41</v>
      </c>
      <c r="B319" s="41" t="s">
        <v>40</v>
      </c>
      <c r="C319" s="43" t="s">
        <v>404</v>
      </c>
      <c r="D319" s="43" t="s">
        <v>405</v>
      </c>
      <c r="E319" s="41" t="s">
        <v>37</v>
      </c>
      <c r="F319" s="41" t="s">
        <v>74</v>
      </c>
      <c r="G319" s="42">
        <v>45291</v>
      </c>
      <c r="H319" s="44">
        <v>0</v>
      </c>
      <c r="I319" s="44">
        <v>0</v>
      </c>
      <c r="J319" s="44">
        <f t="shared" si="20"/>
        <v>0</v>
      </c>
      <c r="K319" s="44">
        <v>4452</v>
      </c>
      <c r="L319" s="71">
        <f>SUM(N319:AG319)</f>
        <v>4452</v>
      </c>
      <c r="M319" s="74">
        <f>K319-L319</f>
        <v>0</v>
      </c>
      <c r="N319" s="44">
        <v>4452</v>
      </c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</row>
    <row r="320" spans="1:33" s="1" customFormat="1" ht="15" customHeight="1" x14ac:dyDescent="0.25">
      <c r="A320" s="41" t="s">
        <v>39</v>
      </c>
      <c r="B320" s="41" t="s">
        <v>51</v>
      </c>
      <c r="C320" s="43" t="s">
        <v>183</v>
      </c>
      <c r="D320" s="43" t="s">
        <v>442</v>
      </c>
      <c r="E320" s="41" t="s">
        <v>55</v>
      </c>
      <c r="F320" s="41" t="s">
        <v>74</v>
      </c>
      <c r="G320" s="42">
        <v>45077</v>
      </c>
      <c r="H320" s="44">
        <v>0</v>
      </c>
      <c r="I320" s="44">
        <v>0</v>
      </c>
      <c r="J320" s="44">
        <f t="shared" si="20"/>
        <v>0</v>
      </c>
      <c r="K320" s="44">
        <v>720</v>
      </c>
      <c r="L320" s="71">
        <f t="shared" si="17"/>
        <v>720</v>
      </c>
      <c r="M320" s="74">
        <f t="shared" si="18"/>
        <v>0</v>
      </c>
      <c r="N320" s="10">
        <v>720</v>
      </c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8" s="1" customFormat="1" ht="15" customHeight="1" x14ac:dyDescent="0.25">
      <c r="A321" s="41" t="s">
        <v>40</v>
      </c>
      <c r="B321" s="41" t="s">
        <v>40</v>
      </c>
      <c r="C321" s="43" t="s">
        <v>402</v>
      </c>
      <c r="D321" s="43" t="s">
        <v>434</v>
      </c>
      <c r="E321" s="41" t="s">
        <v>33</v>
      </c>
      <c r="F321" s="41" t="s">
        <v>74</v>
      </c>
      <c r="G321" s="42">
        <v>45184</v>
      </c>
      <c r="H321" s="44">
        <v>157500</v>
      </c>
      <c r="I321" s="44">
        <v>157500</v>
      </c>
      <c r="J321" s="44">
        <f t="shared" si="20"/>
        <v>0</v>
      </c>
      <c r="K321" s="44">
        <v>157500</v>
      </c>
      <c r="L321" s="44">
        <f t="shared" si="17"/>
        <v>157500</v>
      </c>
      <c r="M321" s="74">
        <f t="shared" si="18"/>
        <v>0</v>
      </c>
      <c r="N321" s="44">
        <v>87500</v>
      </c>
      <c r="O321" s="10">
        <v>70000</v>
      </c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8" s="21" customFormat="1" ht="15" customHeight="1" x14ac:dyDescent="0.3">
      <c r="A322" s="87" t="s">
        <v>40</v>
      </c>
      <c r="B322" s="87" t="s">
        <v>40</v>
      </c>
      <c r="C322" s="84" t="s">
        <v>92</v>
      </c>
      <c r="D322" s="99" t="s">
        <v>434</v>
      </c>
      <c r="E322" s="84" t="s">
        <v>33</v>
      </c>
      <c r="F322" s="84" t="s">
        <v>74</v>
      </c>
      <c r="G322" s="42">
        <v>45095</v>
      </c>
      <c r="H322" s="44">
        <v>20944</v>
      </c>
      <c r="I322" s="44">
        <v>20944</v>
      </c>
      <c r="J322" s="44">
        <f t="shared" si="20"/>
        <v>0</v>
      </c>
      <c r="K322" s="100">
        <v>20944</v>
      </c>
      <c r="L322" s="100">
        <f t="shared" si="17"/>
        <v>20944</v>
      </c>
      <c r="M322" s="74">
        <f t="shared" si="18"/>
        <v>0</v>
      </c>
      <c r="N322" s="100">
        <v>20944</v>
      </c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</row>
    <row r="323" spans="1:38" s="1" customFormat="1" ht="42.75" customHeight="1" x14ac:dyDescent="0.25">
      <c r="A323" s="41" t="s">
        <v>39</v>
      </c>
      <c r="B323" s="43" t="s">
        <v>251</v>
      </c>
      <c r="C323" s="43" t="s">
        <v>435</v>
      </c>
      <c r="D323" s="43" t="s">
        <v>337</v>
      </c>
      <c r="E323" s="41" t="s">
        <v>35</v>
      </c>
      <c r="F323" s="41" t="s">
        <v>56</v>
      </c>
      <c r="G323" s="42">
        <v>45068</v>
      </c>
      <c r="H323" s="44">
        <v>0</v>
      </c>
      <c r="I323" s="44">
        <v>0</v>
      </c>
      <c r="J323" s="44">
        <f t="shared" si="20"/>
        <v>0</v>
      </c>
      <c r="K323" s="44">
        <v>3000</v>
      </c>
      <c r="L323" s="71">
        <f t="shared" si="17"/>
        <v>0</v>
      </c>
      <c r="M323" s="74">
        <v>2958.93</v>
      </c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8" s="1" customFormat="1" ht="15" customHeight="1" x14ac:dyDescent="0.25">
      <c r="A324" s="41" t="s">
        <v>39</v>
      </c>
      <c r="B324" s="41" t="s">
        <v>51</v>
      </c>
      <c r="C324" s="43" t="s">
        <v>436</v>
      </c>
      <c r="D324" s="43" t="s">
        <v>437</v>
      </c>
      <c r="E324" s="41" t="s">
        <v>34</v>
      </c>
      <c r="F324" s="41" t="s">
        <v>74</v>
      </c>
      <c r="G324" s="42">
        <v>45097</v>
      </c>
      <c r="H324" s="44">
        <v>0</v>
      </c>
      <c r="I324" s="44">
        <v>0</v>
      </c>
      <c r="J324" s="44">
        <f t="shared" si="20"/>
        <v>0</v>
      </c>
      <c r="K324" s="44">
        <v>805</v>
      </c>
      <c r="L324" s="71">
        <f t="shared" si="17"/>
        <v>805</v>
      </c>
      <c r="M324" s="74">
        <f t="shared" si="18"/>
        <v>0</v>
      </c>
      <c r="N324" s="44">
        <v>805</v>
      </c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8" s="88" customFormat="1" ht="14.25" customHeight="1" x14ac:dyDescent="0.25">
      <c r="A325" s="52" t="s">
        <v>39</v>
      </c>
      <c r="B325" s="52" t="s">
        <v>44</v>
      </c>
      <c r="C325" s="72" t="s">
        <v>105</v>
      </c>
      <c r="D325" s="72" t="s">
        <v>107</v>
      </c>
      <c r="E325" s="52" t="s">
        <v>33</v>
      </c>
      <c r="F325" s="52" t="s">
        <v>74</v>
      </c>
      <c r="G325" s="48">
        <v>45058</v>
      </c>
      <c r="H325" s="44">
        <v>0</v>
      </c>
      <c r="I325" s="44">
        <v>0</v>
      </c>
      <c r="J325" s="44">
        <f t="shared" si="20"/>
        <v>0</v>
      </c>
      <c r="K325" s="71">
        <v>259</v>
      </c>
      <c r="L325" s="71">
        <f t="shared" si="17"/>
        <v>259</v>
      </c>
      <c r="M325" s="71">
        <f>K325-L325</f>
        <v>0</v>
      </c>
      <c r="N325" s="71">
        <v>259</v>
      </c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1"/>
      <c r="AI325" s="11"/>
      <c r="AJ325" s="11"/>
      <c r="AK325" s="11"/>
      <c r="AL325" s="11"/>
    </row>
    <row r="326" spans="1:38" s="14" customFormat="1" ht="15" customHeight="1" x14ac:dyDescent="0.25">
      <c r="A326" s="52" t="s">
        <v>39</v>
      </c>
      <c r="B326" s="87" t="s">
        <v>51</v>
      </c>
      <c r="C326" s="72" t="s">
        <v>438</v>
      </c>
      <c r="D326" s="72" t="s">
        <v>439</v>
      </c>
      <c r="E326" s="52" t="s">
        <v>34</v>
      </c>
      <c r="F326" s="52" t="s">
        <v>56</v>
      </c>
      <c r="G326" s="48">
        <v>45084</v>
      </c>
      <c r="H326" s="44">
        <v>0</v>
      </c>
      <c r="I326" s="44">
        <v>0</v>
      </c>
      <c r="J326" s="44">
        <f t="shared" si="20"/>
        <v>0</v>
      </c>
      <c r="K326" s="71">
        <v>4000</v>
      </c>
      <c r="L326" s="71">
        <f t="shared" si="17"/>
        <v>4000</v>
      </c>
      <c r="M326" s="74">
        <f t="shared" si="18"/>
        <v>0</v>
      </c>
      <c r="N326" s="71">
        <v>4000</v>
      </c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</row>
    <row r="327" spans="1:38" s="1" customFormat="1" ht="28.5" customHeight="1" x14ac:dyDescent="0.25">
      <c r="A327" s="41" t="s">
        <v>39</v>
      </c>
      <c r="B327" s="43" t="s">
        <v>45</v>
      </c>
      <c r="C327" s="43" t="s">
        <v>440</v>
      </c>
      <c r="D327" s="43" t="s">
        <v>441</v>
      </c>
      <c r="E327" s="41" t="s">
        <v>34</v>
      </c>
      <c r="F327" s="41" t="s">
        <v>56</v>
      </c>
      <c r="G327" s="42">
        <v>45210</v>
      </c>
      <c r="H327" s="44">
        <v>0</v>
      </c>
      <c r="I327" s="44">
        <v>0</v>
      </c>
      <c r="J327" s="44">
        <f t="shared" si="20"/>
        <v>0</v>
      </c>
      <c r="K327" s="44">
        <v>211</v>
      </c>
      <c r="L327" s="71">
        <f t="shared" si="17"/>
        <v>211</v>
      </c>
      <c r="M327" s="74">
        <f t="shared" si="18"/>
        <v>0</v>
      </c>
      <c r="N327" s="44">
        <v>211</v>
      </c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8" s="1" customFormat="1" ht="15" customHeight="1" x14ac:dyDescent="0.25">
      <c r="A328" s="41" t="s">
        <v>40</v>
      </c>
      <c r="B328" s="43" t="s">
        <v>40</v>
      </c>
      <c r="C328" s="43" t="s">
        <v>363</v>
      </c>
      <c r="D328" s="43" t="s">
        <v>443</v>
      </c>
      <c r="E328" s="41" t="s">
        <v>36</v>
      </c>
      <c r="F328" s="41" t="s">
        <v>74</v>
      </c>
      <c r="G328" s="42">
        <v>45088</v>
      </c>
      <c r="H328" s="44">
        <v>7756.84</v>
      </c>
      <c r="I328" s="44">
        <f>H328*118%</f>
        <v>9153.0712000000003</v>
      </c>
      <c r="J328" s="44">
        <f t="shared" si="20"/>
        <v>0.37119999999958964</v>
      </c>
      <c r="K328" s="44">
        <v>9152.7000000000007</v>
      </c>
      <c r="L328" s="71">
        <f t="shared" si="17"/>
        <v>9152.7000000000007</v>
      </c>
      <c r="M328" s="74">
        <f t="shared" si="18"/>
        <v>0</v>
      </c>
      <c r="N328" s="44">
        <v>9152.7000000000007</v>
      </c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8" s="1" customFormat="1" ht="15" customHeight="1" x14ac:dyDescent="0.25">
      <c r="A329" s="41" t="s">
        <v>40</v>
      </c>
      <c r="B329" s="43" t="s">
        <v>40</v>
      </c>
      <c r="C329" s="43" t="s">
        <v>363</v>
      </c>
      <c r="D329" s="43" t="s">
        <v>443</v>
      </c>
      <c r="E329" s="41" t="s">
        <v>55</v>
      </c>
      <c r="F329" s="41" t="s">
        <v>74</v>
      </c>
      <c r="G329" s="42">
        <v>45088</v>
      </c>
      <c r="H329" s="44">
        <v>1058.1600000000001</v>
      </c>
      <c r="I329" s="44">
        <f>H329*118%</f>
        <v>1248.6288</v>
      </c>
      <c r="J329" s="44">
        <f t="shared" si="20"/>
        <v>0.52880000000004657</v>
      </c>
      <c r="K329" s="44">
        <v>1248.0999999999999</v>
      </c>
      <c r="L329" s="71">
        <f t="shared" si="17"/>
        <v>1248.0999999999999</v>
      </c>
      <c r="M329" s="74">
        <f t="shared" si="18"/>
        <v>0</v>
      </c>
      <c r="N329" s="44">
        <v>1248.0999999999999</v>
      </c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8" s="1" customFormat="1" ht="15" customHeight="1" x14ac:dyDescent="0.25">
      <c r="A330" s="41" t="s">
        <v>39</v>
      </c>
      <c r="B330" s="41" t="s">
        <v>51</v>
      </c>
      <c r="C330" s="43" t="s">
        <v>444</v>
      </c>
      <c r="D330" s="43" t="s">
        <v>445</v>
      </c>
      <c r="E330" s="41" t="s">
        <v>37</v>
      </c>
      <c r="F330" s="41" t="s">
        <v>74</v>
      </c>
      <c r="G330" s="42">
        <v>45117</v>
      </c>
      <c r="H330" s="44">
        <v>0</v>
      </c>
      <c r="I330" s="44">
        <v>0</v>
      </c>
      <c r="J330" s="44">
        <f t="shared" si="20"/>
        <v>0</v>
      </c>
      <c r="K330" s="44">
        <v>9990</v>
      </c>
      <c r="L330" s="71">
        <f t="shared" si="17"/>
        <v>9990</v>
      </c>
      <c r="M330" s="74">
        <f t="shared" si="18"/>
        <v>0</v>
      </c>
      <c r="N330" s="44">
        <v>9990</v>
      </c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8" s="125" customFormat="1" ht="28.5" customHeight="1" x14ac:dyDescent="0.25">
      <c r="A331" s="121" t="s">
        <v>39</v>
      </c>
      <c r="B331" s="121" t="s">
        <v>51</v>
      </c>
      <c r="C331" s="123" t="s">
        <v>444</v>
      </c>
      <c r="D331" s="123" t="s">
        <v>446</v>
      </c>
      <c r="E331" s="121" t="s">
        <v>37</v>
      </c>
      <c r="F331" s="121" t="s">
        <v>74</v>
      </c>
      <c r="G331" s="122">
        <v>45117</v>
      </c>
      <c r="H331" s="120">
        <v>0</v>
      </c>
      <c r="I331" s="120">
        <v>0</v>
      </c>
      <c r="J331" s="120">
        <f t="shared" si="20"/>
        <v>0</v>
      </c>
      <c r="K331" s="120">
        <v>1515</v>
      </c>
      <c r="L331" s="112">
        <f t="shared" si="17"/>
        <v>1515</v>
      </c>
      <c r="M331" s="124">
        <f t="shared" si="18"/>
        <v>0</v>
      </c>
      <c r="N331" s="120">
        <v>1515</v>
      </c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</row>
    <row r="332" spans="1:38" s="125" customFormat="1" ht="15" customHeight="1" x14ac:dyDescent="0.25">
      <c r="A332" s="121" t="s">
        <v>39</v>
      </c>
      <c r="B332" s="121" t="s">
        <v>51</v>
      </c>
      <c r="C332" s="123" t="s">
        <v>444</v>
      </c>
      <c r="D332" s="123" t="s">
        <v>447</v>
      </c>
      <c r="E332" s="121" t="s">
        <v>34</v>
      </c>
      <c r="F332" s="121" t="s">
        <v>74</v>
      </c>
      <c r="G332" s="122">
        <v>45117</v>
      </c>
      <c r="H332" s="120">
        <v>0</v>
      </c>
      <c r="I332" s="120">
        <v>0</v>
      </c>
      <c r="J332" s="120">
        <f t="shared" si="20"/>
        <v>0</v>
      </c>
      <c r="K332" s="120">
        <v>700</v>
      </c>
      <c r="L332" s="120">
        <f t="shared" si="17"/>
        <v>700</v>
      </c>
      <c r="M332" s="124">
        <f t="shared" si="18"/>
        <v>0</v>
      </c>
      <c r="N332" s="112">
        <v>700</v>
      </c>
      <c r="O332" s="112"/>
      <c r="P332" s="112"/>
      <c r="Q332" s="112"/>
      <c r="R332" s="112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</row>
    <row r="333" spans="1:38" s="125" customFormat="1" ht="15" customHeight="1" x14ac:dyDescent="0.25">
      <c r="A333" s="121" t="s">
        <v>39</v>
      </c>
      <c r="B333" s="121" t="s">
        <v>51</v>
      </c>
      <c r="C333" s="123" t="s">
        <v>444</v>
      </c>
      <c r="D333" s="123" t="s">
        <v>448</v>
      </c>
      <c r="E333" s="121" t="s">
        <v>37</v>
      </c>
      <c r="F333" s="121" t="s">
        <v>74</v>
      </c>
      <c r="G333" s="122">
        <v>45117</v>
      </c>
      <c r="H333" s="120">
        <v>0</v>
      </c>
      <c r="I333" s="120">
        <v>0</v>
      </c>
      <c r="J333" s="120">
        <f t="shared" si="20"/>
        <v>0</v>
      </c>
      <c r="K333" s="120">
        <v>1350</v>
      </c>
      <c r="L333" s="120">
        <f t="shared" si="17"/>
        <v>1350</v>
      </c>
      <c r="M333" s="124">
        <f t="shared" si="18"/>
        <v>0</v>
      </c>
      <c r="N333" s="120">
        <v>1350</v>
      </c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</row>
    <row r="334" spans="1:38" s="125" customFormat="1" ht="15" customHeight="1" x14ac:dyDescent="0.25">
      <c r="A334" s="121" t="s">
        <v>39</v>
      </c>
      <c r="B334" s="121" t="s">
        <v>51</v>
      </c>
      <c r="C334" s="123" t="s">
        <v>444</v>
      </c>
      <c r="D334" s="123" t="s">
        <v>449</v>
      </c>
      <c r="E334" s="121" t="s">
        <v>37</v>
      </c>
      <c r="F334" s="121" t="s">
        <v>74</v>
      </c>
      <c r="G334" s="122">
        <v>45117</v>
      </c>
      <c r="H334" s="120">
        <v>0</v>
      </c>
      <c r="I334" s="120">
        <v>0</v>
      </c>
      <c r="J334" s="120">
        <f t="shared" si="20"/>
        <v>0</v>
      </c>
      <c r="K334" s="120">
        <v>650</v>
      </c>
      <c r="L334" s="120">
        <f t="shared" si="17"/>
        <v>650</v>
      </c>
      <c r="M334" s="124">
        <f t="shared" si="18"/>
        <v>0</v>
      </c>
      <c r="N334" s="112">
        <v>650</v>
      </c>
      <c r="O334" s="112"/>
      <c r="P334" s="112"/>
      <c r="Q334" s="112"/>
      <c r="R334" s="112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</row>
    <row r="335" spans="1:38" s="132" customFormat="1" ht="32.25" customHeight="1" x14ac:dyDescent="0.3">
      <c r="A335" s="121" t="s">
        <v>39</v>
      </c>
      <c r="B335" s="121" t="s">
        <v>51</v>
      </c>
      <c r="C335" s="123" t="s">
        <v>444</v>
      </c>
      <c r="D335" s="123" t="s">
        <v>451</v>
      </c>
      <c r="E335" s="121" t="s">
        <v>37</v>
      </c>
      <c r="F335" s="121" t="s">
        <v>74</v>
      </c>
      <c r="G335" s="122">
        <v>45117</v>
      </c>
      <c r="H335" s="120">
        <v>0</v>
      </c>
      <c r="I335" s="120">
        <v>0</v>
      </c>
      <c r="J335" s="120">
        <f t="shared" si="20"/>
        <v>0</v>
      </c>
      <c r="K335" s="120">
        <v>3515</v>
      </c>
      <c r="L335" s="120">
        <f t="shared" si="17"/>
        <v>3515</v>
      </c>
      <c r="M335" s="124">
        <f t="shared" si="18"/>
        <v>0</v>
      </c>
      <c r="N335" s="112">
        <v>3515</v>
      </c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  <c r="AA335" s="131"/>
      <c r="AB335" s="131"/>
      <c r="AC335" s="131"/>
      <c r="AD335" s="131"/>
      <c r="AE335" s="131"/>
      <c r="AF335" s="131"/>
      <c r="AG335" s="131"/>
    </row>
    <row r="336" spans="1:38" s="125" customFormat="1" ht="15" customHeight="1" x14ac:dyDescent="0.25">
      <c r="A336" s="121" t="s">
        <v>39</v>
      </c>
      <c r="B336" s="121" t="s">
        <v>51</v>
      </c>
      <c r="C336" s="123" t="s">
        <v>444</v>
      </c>
      <c r="D336" s="123" t="s">
        <v>450</v>
      </c>
      <c r="E336" s="121" t="s">
        <v>37</v>
      </c>
      <c r="F336" s="121" t="s">
        <v>74</v>
      </c>
      <c r="G336" s="122">
        <v>45117</v>
      </c>
      <c r="H336" s="120">
        <v>0</v>
      </c>
      <c r="I336" s="120">
        <v>0</v>
      </c>
      <c r="J336" s="120">
        <f t="shared" si="20"/>
        <v>0</v>
      </c>
      <c r="K336" s="120">
        <v>2216</v>
      </c>
      <c r="L336" s="120">
        <f t="shared" si="17"/>
        <v>2216</v>
      </c>
      <c r="M336" s="124">
        <f t="shared" si="18"/>
        <v>0</v>
      </c>
      <c r="N336" s="120">
        <v>2216</v>
      </c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</row>
    <row r="337" spans="1:38" s="88" customFormat="1" ht="14.25" customHeight="1" x14ac:dyDescent="0.25">
      <c r="A337" s="41" t="s">
        <v>39</v>
      </c>
      <c r="B337" s="41" t="s">
        <v>51</v>
      </c>
      <c r="C337" s="72" t="s">
        <v>453</v>
      </c>
      <c r="D337" s="72" t="s">
        <v>454</v>
      </c>
      <c r="E337" s="52" t="s">
        <v>55</v>
      </c>
      <c r="F337" s="52" t="s">
        <v>74</v>
      </c>
      <c r="G337" s="48">
        <v>45086</v>
      </c>
      <c r="H337" s="44">
        <v>0</v>
      </c>
      <c r="I337" s="44">
        <v>0</v>
      </c>
      <c r="J337" s="44">
        <f t="shared" si="20"/>
        <v>0</v>
      </c>
      <c r="K337" s="71">
        <v>55.9</v>
      </c>
      <c r="L337" s="71">
        <f>SUM(N337:AG337)</f>
        <v>55.9</v>
      </c>
      <c r="M337" s="71">
        <f t="shared" si="18"/>
        <v>0</v>
      </c>
      <c r="N337" s="71">
        <v>55.9</v>
      </c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</row>
    <row r="338" spans="1:38" s="156" customFormat="1" ht="15" customHeight="1" x14ac:dyDescent="0.25">
      <c r="A338" s="153" t="s">
        <v>39</v>
      </c>
      <c r="B338" s="153" t="s">
        <v>51</v>
      </c>
      <c r="C338" s="155" t="s">
        <v>455</v>
      </c>
      <c r="D338" s="155" t="s">
        <v>456</v>
      </c>
      <c r="E338" s="153" t="s">
        <v>34</v>
      </c>
      <c r="F338" s="153" t="s">
        <v>74</v>
      </c>
      <c r="G338" s="154">
        <v>45122</v>
      </c>
      <c r="H338" s="118">
        <v>0</v>
      </c>
      <c r="I338" s="118">
        <v>0</v>
      </c>
      <c r="J338" s="118">
        <f t="shared" si="20"/>
        <v>0</v>
      </c>
      <c r="K338" s="118">
        <v>580</v>
      </c>
      <c r="L338" s="118">
        <f t="shared" si="17"/>
        <v>580</v>
      </c>
      <c r="M338" s="117">
        <f t="shared" si="18"/>
        <v>0</v>
      </c>
      <c r="N338" s="118">
        <v>580</v>
      </c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</row>
    <row r="339" spans="1:38" s="1" customFormat="1" ht="15" customHeight="1" x14ac:dyDescent="0.25">
      <c r="A339" s="5" t="s">
        <v>40</v>
      </c>
      <c r="B339" s="5" t="s">
        <v>40</v>
      </c>
      <c r="C339" s="8" t="s">
        <v>457</v>
      </c>
      <c r="D339" s="8" t="s">
        <v>505</v>
      </c>
      <c r="E339" s="5" t="s">
        <v>33</v>
      </c>
      <c r="F339" s="5" t="s">
        <v>74</v>
      </c>
      <c r="G339" s="7">
        <v>45162</v>
      </c>
      <c r="H339" s="9">
        <v>894000</v>
      </c>
      <c r="I339" s="9">
        <v>894000</v>
      </c>
      <c r="J339" s="9">
        <f t="shared" si="20"/>
        <v>372000</v>
      </c>
      <c r="K339" s="10">
        <v>522000</v>
      </c>
      <c r="L339" s="10">
        <f t="shared" si="17"/>
        <v>174000</v>
      </c>
      <c r="M339" s="29">
        <f t="shared" si="18"/>
        <v>348000</v>
      </c>
      <c r="N339" s="44">
        <v>174000</v>
      </c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</row>
    <row r="340" spans="1:38" s="149" customFormat="1" ht="28.5" customHeight="1" x14ac:dyDescent="0.25">
      <c r="A340" s="41" t="s">
        <v>39</v>
      </c>
      <c r="B340" s="41" t="s">
        <v>251</v>
      </c>
      <c r="C340" s="43" t="s">
        <v>749</v>
      </c>
      <c r="D340" s="43" t="s">
        <v>458</v>
      </c>
      <c r="E340" s="41" t="s">
        <v>37</v>
      </c>
      <c r="F340" s="41" t="s">
        <v>56</v>
      </c>
      <c r="G340" s="42">
        <v>45260</v>
      </c>
      <c r="H340" s="44">
        <v>0</v>
      </c>
      <c r="I340" s="44">
        <v>0</v>
      </c>
      <c r="J340" s="44">
        <f t="shared" si="20"/>
        <v>0</v>
      </c>
      <c r="K340" s="44">
        <v>12000</v>
      </c>
      <c r="L340" s="71">
        <f t="shared" ref="L340:L409" si="21">SUM(N340:AG340)</f>
        <v>12000</v>
      </c>
      <c r="M340" s="74">
        <f t="shared" ref="M340:M406" si="22">K340-L340</f>
        <v>0</v>
      </c>
      <c r="N340" s="44">
        <v>2000</v>
      </c>
      <c r="O340" s="44">
        <v>2000</v>
      </c>
      <c r="P340" s="44">
        <v>2000</v>
      </c>
      <c r="Q340" s="44">
        <v>2000</v>
      </c>
      <c r="R340" s="44">
        <v>2000</v>
      </c>
      <c r="S340" s="44">
        <v>2000</v>
      </c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</row>
    <row r="341" spans="1:38" s="23" customFormat="1" ht="15" customHeight="1" x14ac:dyDescent="0.3">
      <c r="A341" s="87" t="s">
        <v>39</v>
      </c>
      <c r="B341" s="87" t="s">
        <v>51</v>
      </c>
      <c r="C341" s="96" t="s">
        <v>237</v>
      </c>
      <c r="D341" s="96" t="s">
        <v>459</v>
      </c>
      <c r="E341" s="87" t="s">
        <v>37</v>
      </c>
      <c r="F341" s="87" t="s">
        <v>74</v>
      </c>
      <c r="G341" s="97">
        <v>45097</v>
      </c>
      <c r="H341" s="44">
        <v>0</v>
      </c>
      <c r="I341" s="44">
        <v>0</v>
      </c>
      <c r="J341" s="44">
        <f t="shared" si="20"/>
        <v>0</v>
      </c>
      <c r="K341" s="71">
        <v>200</v>
      </c>
      <c r="L341" s="44">
        <f t="shared" si="21"/>
        <v>200</v>
      </c>
      <c r="M341" s="74">
        <f t="shared" si="22"/>
        <v>0</v>
      </c>
      <c r="N341" s="71">
        <v>200</v>
      </c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</row>
    <row r="342" spans="1:38" ht="14.25" customHeight="1" x14ac:dyDescent="0.25">
      <c r="A342" s="41" t="s">
        <v>39</v>
      </c>
      <c r="B342" s="41" t="s">
        <v>51</v>
      </c>
      <c r="C342" s="43" t="s">
        <v>288</v>
      </c>
      <c r="D342" s="43" t="s">
        <v>289</v>
      </c>
      <c r="E342" s="41" t="s">
        <v>55</v>
      </c>
      <c r="F342" s="41" t="s">
        <v>74</v>
      </c>
      <c r="G342" s="42">
        <v>45093</v>
      </c>
      <c r="H342" s="44">
        <v>0</v>
      </c>
      <c r="I342" s="44">
        <v>0</v>
      </c>
      <c r="J342" s="44">
        <f t="shared" si="20"/>
        <v>0</v>
      </c>
      <c r="K342" s="44">
        <v>1670.4</v>
      </c>
      <c r="L342" s="71">
        <f>SUM(N342:AG342)</f>
        <v>1670.4</v>
      </c>
      <c r="M342" s="44">
        <f t="shared" si="22"/>
        <v>0</v>
      </c>
      <c r="N342" s="44">
        <v>1670.4</v>
      </c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20"/>
      <c r="AI342" s="20"/>
      <c r="AJ342" s="20"/>
      <c r="AK342" s="20"/>
      <c r="AL342" s="20"/>
    </row>
    <row r="343" spans="1:38" s="1" customFormat="1" ht="28.5" customHeight="1" x14ac:dyDescent="0.25">
      <c r="A343" s="41" t="s">
        <v>39</v>
      </c>
      <c r="B343" s="41" t="s">
        <v>51</v>
      </c>
      <c r="C343" s="43" t="s">
        <v>460</v>
      </c>
      <c r="D343" s="43" t="s">
        <v>461</v>
      </c>
      <c r="E343" s="41" t="s">
        <v>34</v>
      </c>
      <c r="F343" s="41" t="s">
        <v>56</v>
      </c>
      <c r="G343" s="42">
        <v>45079</v>
      </c>
      <c r="H343" s="44">
        <v>0</v>
      </c>
      <c r="I343" s="44">
        <v>0</v>
      </c>
      <c r="J343" s="44">
        <f t="shared" si="20"/>
        <v>0</v>
      </c>
      <c r="K343" s="44">
        <v>2768.53</v>
      </c>
      <c r="L343" s="44">
        <f t="shared" si="21"/>
        <v>2053.6</v>
      </c>
      <c r="M343" s="74">
        <f t="shared" si="22"/>
        <v>714.93000000000029</v>
      </c>
      <c r="N343" s="44">
        <v>2053.6</v>
      </c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</row>
    <row r="344" spans="1:38" s="14" customFormat="1" ht="15" customHeight="1" x14ac:dyDescent="0.25">
      <c r="A344" s="52" t="s">
        <v>39</v>
      </c>
      <c r="B344" s="52" t="s">
        <v>44</v>
      </c>
      <c r="C344" s="72" t="s">
        <v>181</v>
      </c>
      <c r="D344" s="72" t="s">
        <v>182</v>
      </c>
      <c r="E344" s="52" t="s">
        <v>34</v>
      </c>
      <c r="F344" s="52" t="s">
        <v>74</v>
      </c>
      <c r="G344" s="48">
        <v>45092</v>
      </c>
      <c r="H344" s="44">
        <v>0</v>
      </c>
      <c r="I344" s="44">
        <v>0</v>
      </c>
      <c r="J344" s="44">
        <f t="shared" si="20"/>
        <v>0</v>
      </c>
      <c r="K344" s="71">
        <v>736</v>
      </c>
      <c r="L344" s="71">
        <f>SUM(N344:AG344)</f>
        <v>736</v>
      </c>
      <c r="M344" s="71">
        <f>K344-L344</f>
        <v>0</v>
      </c>
      <c r="N344" s="71">
        <v>736</v>
      </c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</row>
    <row r="345" spans="1:38" s="14" customFormat="1" ht="14.25" customHeight="1" x14ac:dyDescent="0.25">
      <c r="A345" s="52" t="s">
        <v>39</v>
      </c>
      <c r="B345" s="52" t="s">
        <v>44</v>
      </c>
      <c r="C345" s="72" t="s">
        <v>106</v>
      </c>
      <c r="D345" s="72" t="s">
        <v>108</v>
      </c>
      <c r="E345" s="52" t="s">
        <v>34</v>
      </c>
      <c r="F345" s="52" t="s">
        <v>74</v>
      </c>
      <c r="G345" s="48">
        <v>45092</v>
      </c>
      <c r="H345" s="44">
        <v>0</v>
      </c>
      <c r="I345" s="44">
        <v>0</v>
      </c>
      <c r="J345" s="44">
        <f t="shared" si="20"/>
        <v>0</v>
      </c>
      <c r="K345" s="71">
        <v>1843.2</v>
      </c>
      <c r="L345" s="71">
        <f>SUM(N345:AG345)</f>
        <v>1843.2</v>
      </c>
      <c r="M345" s="71">
        <f>K345-L345</f>
        <v>0</v>
      </c>
      <c r="N345" s="71">
        <v>1843.2</v>
      </c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</row>
    <row r="346" spans="1:38" s="88" customFormat="1" ht="14.25" customHeight="1" x14ac:dyDescent="0.25">
      <c r="A346" s="52" t="s">
        <v>39</v>
      </c>
      <c r="B346" s="52" t="s">
        <v>44</v>
      </c>
      <c r="C346" s="72" t="s">
        <v>105</v>
      </c>
      <c r="D346" s="72" t="s">
        <v>107</v>
      </c>
      <c r="E346" s="52" t="s">
        <v>34</v>
      </c>
      <c r="F346" s="52" t="s">
        <v>74</v>
      </c>
      <c r="G346" s="48">
        <v>45086</v>
      </c>
      <c r="H346" s="44">
        <v>0</v>
      </c>
      <c r="I346" s="44">
        <v>0</v>
      </c>
      <c r="J346" s="44">
        <f t="shared" si="20"/>
        <v>0</v>
      </c>
      <c r="K346" s="71">
        <v>932.4</v>
      </c>
      <c r="L346" s="71">
        <f>SUM(N346:AG346)</f>
        <v>932.4</v>
      </c>
      <c r="M346" s="71">
        <f>K346-L346</f>
        <v>0</v>
      </c>
      <c r="N346" s="71">
        <v>932.4</v>
      </c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</row>
    <row r="347" spans="1:38" s="1" customFormat="1" ht="15" customHeight="1" x14ac:dyDescent="0.25">
      <c r="A347" s="41" t="s">
        <v>39</v>
      </c>
      <c r="B347" s="41" t="s">
        <v>43</v>
      </c>
      <c r="C347" s="43" t="s">
        <v>326</v>
      </c>
      <c r="D347" s="43" t="s">
        <v>462</v>
      </c>
      <c r="E347" s="41" t="s">
        <v>34</v>
      </c>
      <c r="F347" s="41" t="s">
        <v>56</v>
      </c>
      <c r="G347" s="42">
        <v>45079</v>
      </c>
      <c r="H347" s="44">
        <v>0</v>
      </c>
      <c r="I347" s="44">
        <v>0</v>
      </c>
      <c r="J347" s="44">
        <f t="shared" si="20"/>
        <v>0</v>
      </c>
      <c r="K347" s="44">
        <v>209.6</v>
      </c>
      <c r="L347" s="44">
        <f t="shared" si="21"/>
        <v>209.6</v>
      </c>
      <c r="M347" s="74">
        <f t="shared" si="22"/>
        <v>0</v>
      </c>
      <c r="N347" s="44">
        <v>209.6</v>
      </c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</row>
    <row r="348" spans="1:38" s="1" customFormat="1" ht="15" customHeight="1" x14ac:dyDescent="0.25">
      <c r="A348" s="41" t="s">
        <v>40</v>
      </c>
      <c r="B348" s="87" t="s">
        <v>40</v>
      </c>
      <c r="C348" s="43" t="s">
        <v>463</v>
      </c>
      <c r="D348" s="43" t="s">
        <v>464</v>
      </c>
      <c r="E348" s="41" t="s">
        <v>55</v>
      </c>
      <c r="F348" s="41" t="s">
        <v>74</v>
      </c>
      <c r="G348" s="42">
        <v>45124</v>
      </c>
      <c r="H348" s="44">
        <v>2546.2800000000002</v>
      </c>
      <c r="I348" s="44">
        <f>H348*1.18</f>
        <v>3004.6104</v>
      </c>
      <c r="J348" s="44">
        <f t="shared" si="20"/>
        <v>648.74040000000014</v>
      </c>
      <c r="K348" s="44">
        <v>2355.87</v>
      </c>
      <c r="L348" s="44">
        <f t="shared" si="21"/>
        <v>2355.87</v>
      </c>
      <c r="M348" s="74">
        <f t="shared" si="22"/>
        <v>0</v>
      </c>
      <c r="N348" s="71">
        <v>2355.87</v>
      </c>
      <c r="O348" s="12"/>
      <c r="P348" s="12"/>
      <c r="Q348" s="12"/>
      <c r="R348" s="12"/>
      <c r="S348" s="12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pans="1:38" s="23" customFormat="1" ht="15" customHeight="1" x14ac:dyDescent="0.3">
      <c r="A349" s="41" t="s">
        <v>40</v>
      </c>
      <c r="B349" s="87" t="s">
        <v>40</v>
      </c>
      <c r="C349" s="43" t="s">
        <v>463</v>
      </c>
      <c r="D349" s="43" t="s">
        <v>464</v>
      </c>
      <c r="E349" s="87" t="s">
        <v>37</v>
      </c>
      <c r="F349" s="87" t="s">
        <v>74</v>
      </c>
      <c r="G349" s="42">
        <v>45124</v>
      </c>
      <c r="H349" s="44">
        <v>20601.72</v>
      </c>
      <c r="I349" s="44">
        <f>H349*1.18</f>
        <v>24310.029600000002</v>
      </c>
      <c r="J349" s="44">
        <f t="shared" si="20"/>
        <v>5248.8996000000006</v>
      </c>
      <c r="K349" s="71">
        <v>19061.13</v>
      </c>
      <c r="L349" s="44">
        <f t="shared" si="21"/>
        <v>19061.13</v>
      </c>
      <c r="M349" s="74">
        <f t="shared" si="22"/>
        <v>0</v>
      </c>
      <c r="N349" s="71">
        <v>19061.13</v>
      </c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</row>
    <row r="350" spans="1:38" s="1" customFormat="1" ht="15" customHeight="1" x14ac:dyDescent="0.25">
      <c r="A350" s="41" t="s">
        <v>40</v>
      </c>
      <c r="B350" s="41" t="s">
        <v>40</v>
      </c>
      <c r="C350" s="43" t="s">
        <v>465</v>
      </c>
      <c r="D350" s="43" t="s">
        <v>466</v>
      </c>
      <c r="E350" s="41" t="s">
        <v>34</v>
      </c>
      <c r="F350" s="41" t="s">
        <v>74</v>
      </c>
      <c r="G350" s="42">
        <v>45096</v>
      </c>
      <c r="H350" s="44">
        <v>27977.8</v>
      </c>
      <c r="I350" s="44">
        <v>33013.803999999996</v>
      </c>
      <c r="J350" s="44">
        <f t="shared" si="20"/>
        <v>0</v>
      </c>
      <c r="K350" s="44">
        <v>21190.2</v>
      </c>
      <c r="L350" s="44">
        <f t="shared" si="21"/>
        <v>21190.2</v>
      </c>
      <c r="M350" s="74">
        <f t="shared" si="22"/>
        <v>0</v>
      </c>
      <c r="N350" s="44">
        <v>21190.2</v>
      </c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</row>
    <row r="351" spans="1:38" s="1" customFormat="1" ht="15" customHeight="1" x14ac:dyDescent="0.25">
      <c r="A351" s="41" t="s">
        <v>40</v>
      </c>
      <c r="B351" s="41" t="s">
        <v>40</v>
      </c>
      <c r="C351" s="43" t="s">
        <v>465</v>
      </c>
      <c r="D351" s="43" t="s">
        <v>466</v>
      </c>
      <c r="E351" s="41" t="s">
        <v>55</v>
      </c>
      <c r="F351" s="41" t="s">
        <v>74</v>
      </c>
      <c r="G351" s="42">
        <v>45096</v>
      </c>
      <c r="H351" s="44">
        <v>932.20338983050851</v>
      </c>
      <c r="I351" s="44">
        <v>1100</v>
      </c>
      <c r="J351" s="44">
        <f t="shared" si="20"/>
        <v>0</v>
      </c>
      <c r="K351" s="44">
        <v>1100</v>
      </c>
      <c r="L351" s="44">
        <f>SUM(N351:AG351)</f>
        <v>1100</v>
      </c>
      <c r="M351" s="74">
        <f>K351-L351</f>
        <v>0</v>
      </c>
      <c r="N351" s="44">
        <v>1100</v>
      </c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</row>
    <row r="352" spans="1:38" s="1" customFormat="1" ht="28.5" customHeight="1" x14ac:dyDescent="0.25">
      <c r="A352" s="41" t="s">
        <v>40</v>
      </c>
      <c r="B352" s="41" t="s">
        <v>40</v>
      </c>
      <c r="C352" s="43" t="s">
        <v>467</v>
      </c>
      <c r="D352" s="43" t="s">
        <v>468</v>
      </c>
      <c r="E352" s="41" t="s">
        <v>325</v>
      </c>
      <c r="F352" s="41" t="s">
        <v>74</v>
      </c>
      <c r="G352" s="42">
        <v>45112</v>
      </c>
      <c r="H352" s="44">
        <v>37000</v>
      </c>
      <c r="I352" s="44">
        <v>37000</v>
      </c>
      <c r="J352" s="44">
        <f t="shared" si="20"/>
        <v>0</v>
      </c>
      <c r="K352" s="71">
        <v>9450</v>
      </c>
      <c r="L352" s="44">
        <f t="shared" si="21"/>
        <v>9450</v>
      </c>
      <c r="M352" s="74">
        <f t="shared" si="22"/>
        <v>0</v>
      </c>
      <c r="N352" s="44">
        <v>8330</v>
      </c>
      <c r="O352" s="44">
        <v>1120</v>
      </c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pans="1:33" s="1" customFormat="1" ht="15" customHeight="1" x14ac:dyDescent="0.25">
      <c r="A353" s="41" t="s">
        <v>39</v>
      </c>
      <c r="B353" s="41" t="s">
        <v>43</v>
      </c>
      <c r="C353" s="43" t="s">
        <v>178</v>
      </c>
      <c r="D353" s="43" t="s">
        <v>469</v>
      </c>
      <c r="E353" s="41" t="s">
        <v>37</v>
      </c>
      <c r="F353" s="41" t="s">
        <v>74</v>
      </c>
      <c r="G353" s="42">
        <v>45084</v>
      </c>
      <c r="H353" s="44">
        <v>0</v>
      </c>
      <c r="I353" s="44">
        <v>0</v>
      </c>
      <c r="J353" s="44">
        <f t="shared" si="20"/>
        <v>0</v>
      </c>
      <c r="K353" s="44">
        <v>441.15</v>
      </c>
      <c r="L353" s="44">
        <f t="shared" si="21"/>
        <v>441.15</v>
      </c>
      <c r="M353" s="74">
        <f t="shared" si="22"/>
        <v>0</v>
      </c>
      <c r="N353" s="44">
        <v>441.15</v>
      </c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pans="1:33" s="1" customFormat="1" ht="15" customHeight="1" x14ac:dyDescent="0.25">
      <c r="A354" s="41" t="s">
        <v>39</v>
      </c>
      <c r="B354" s="41" t="s">
        <v>51</v>
      </c>
      <c r="C354" s="43" t="s">
        <v>200</v>
      </c>
      <c r="D354" s="43" t="s">
        <v>204</v>
      </c>
      <c r="E354" s="41" t="s">
        <v>34</v>
      </c>
      <c r="F354" s="41" t="s">
        <v>56</v>
      </c>
      <c r="G354" s="42">
        <v>45087</v>
      </c>
      <c r="H354" s="44">
        <v>0</v>
      </c>
      <c r="I354" s="44">
        <v>0</v>
      </c>
      <c r="J354" s="44">
        <f t="shared" si="20"/>
        <v>0</v>
      </c>
      <c r="K354" s="71">
        <v>118</v>
      </c>
      <c r="L354" s="44">
        <f t="shared" si="21"/>
        <v>118</v>
      </c>
      <c r="M354" s="74">
        <f t="shared" si="22"/>
        <v>0</v>
      </c>
      <c r="N354" s="44">
        <v>118</v>
      </c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s="1" customFormat="1" ht="28.5" customHeight="1" x14ac:dyDescent="0.25">
      <c r="A355" s="41" t="s">
        <v>39</v>
      </c>
      <c r="B355" s="41" t="s">
        <v>51</v>
      </c>
      <c r="C355" s="43" t="s">
        <v>470</v>
      </c>
      <c r="D355" s="43" t="s">
        <v>471</v>
      </c>
      <c r="E355" s="41" t="s">
        <v>55</v>
      </c>
      <c r="F355" s="41" t="s">
        <v>56</v>
      </c>
      <c r="G355" s="42">
        <v>45097</v>
      </c>
      <c r="H355" s="44">
        <v>0</v>
      </c>
      <c r="I355" s="44">
        <v>0</v>
      </c>
      <c r="J355" s="44">
        <f t="shared" si="20"/>
        <v>0</v>
      </c>
      <c r="K355" s="71">
        <v>500</v>
      </c>
      <c r="L355" s="44">
        <f t="shared" si="21"/>
        <v>500</v>
      </c>
      <c r="M355" s="74">
        <f t="shared" si="22"/>
        <v>0</v>
      </c>
      <c r="N355" s="44">
        <v>500</v>
      </c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</row>
    <row r="356" spans="1:33" s="14" customFormat="1" ht="15" customHeight="1" x14ac:dyDescent="0.25">
      <c r="A356" s="52" t="s">
        <v>39</v>
      </c>
      <c r="B356" s="72" t="s">
        <v>51</v>
      </c>
      <c r="C356" s="72" t="s">
        <v>467</v>
      </c>
      <c r="D356" s="50" t="s">
        <v>472</v>
      </c>
      <c r="E356" s="52" t="s">
        <v>141</v>
      </c>
      <c r="F356" s="52" t="s">
        <v>74</v>
      </c>
      <c r="G356" s="48">
        <v>45093</v>
      </c>
      <c r="H356" s="44">
        <v>0</v>
      </c>
      <c r="I356" s="44">
        <v>0</v>
      </c>
      <c r="J356" s="44">
        <f t="shared" ref="J356:J419" si="23">IF(A356="ტენდერი",IF(E356="საკუთარი",0,IF(E356="cib",0,IF(E356="usaid",0,IF(E356="FMD",0,I356-K356)))),0)</f>
        <v>0</v>
      </c>
      <c r="K356" s="71">
        <v>2380</v>
      </c>
      <c r="L356" s="71">
        <f t="shared" si="21"/>
        <v>2380</v>
      </c>
      <c r="M356" s="74">
        <f t="shared" si="22"/>
        <v>0</v>
      </c>
      <c r="N356" s="71">
        <v>2380</v>
      </c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</row>
    <row r="357" spans="1:33" s="1" customFormat="1" ht="15" customHeight="1" x14ac:dyDescent="0.25">
      <c r="A357" s="52" t="s">
        <v>39</v>
      </c>
      <c r="B357" s="72" t="s">
        <v>51</v>
      </c>
      <c r="C357" s="72" t="s">
        <v>467</v>
      </c>
      <c r="D357" s="43" t="s">
        <v>473</v>
      </c>
      <c r="E357" s="41" t="s">
        <v>141</v>
      </c>
      <c r="F357" s="41" t="s">
        <v>74</v>
      </c>
      <c r="G357" s="48">
        <v>45093</v>
      </c>
      <c r="H357" s="44">
        <v>0</v>
      </c>
      <c r="I357" s="44">
        <v>0</v>
      </c>
      <c r="J357" s="44">
        <f t="shared" si="23"/>
        <v>0</v>
      </c>
      <c r="K357" s="44">
        <v>80</v>
      </c>
      <c r="L357" s="44">
        <f t="shared" si="21"/>
        <v>80</v>
      </c>
      <c r="M357" s="74">
        <f t="shared" si="22"/>
        <v>0</v>
      </c>
      <c r="N357" s="44">
        <v>80</v>
      </c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</row>
    <row r="358" spans="1:33" s="1" customFormat="1" ht="15" customHeight="1" x14ac:dyDescent="0.25">
      <c r="A358" s="52" t="s">
        <v>39</v>
      </c>
      <c r="B358" s="72" t="s">
        <v>51</v>
      </c>
      <c r="C358" s="43" t="s">
        <v>474</v>
      </c>
      <c r="D358" s="43" t="s">
        <v>433</v>
      </c>
      <c r="E358" s="41" t="s">
        <v>55</v>
      </c>
      <c r="F358" s="41" t="s">
        <v>74</v>
      </c>
      <c r="G358" s="48">
        <v>45100</v>
      </c>
      <c r="H358" s="44">
        <v>0</v>
      </c>
      <c r="I358" s="44">
        <v>0</v>
      </c>
      <c r="J358" s="44">
        <f t="shared" si="23"/>
        <v>0</v>
      </c>
      <c r="K358" s="44">
        <v>435.05</v>
      </c>
      <c r="L358" s="44">
        <f t="shared" si="21"/>
        <v>435.05</v>
      </c>
      <c r="M358" s="74">
        <f t="shared" si="22"/>
        <v>0</v>
      </c>
      <c r="N358" s="44">
        <v>435.05</v>
      </c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</row>
    <row r="359" spans="1:33" s="1" customFormat="1" ht="15" customHeight="1" x14ac:dyDescent="0.25">
      <c r="A359" s="52" t="s">
        <v>39</v>
      </c>
      <c r="B359" s="72" t="s">
        <v>51</v>
      </c>
      <c r="C359" s="85" t="s">
        <v>266</v>
      </c>
      <c r="D359" s="43" t="s">
        <v>475</v>
      </c>
      <c r="E359" s="41" t="s">
        <v>55</v>
      </c>
      <c r="F359" s="41" t="s">
        <v>74</v>
      </c>
      <c r="G359" s="48">
        <v>45100</v>
      </c>
      <c r="H359" s="44">
        <v>0</v>
      </c>
      <c r="I359" s="44">
        <v>0</v>
      </c>
      <c r="J359" s="44">
        <f t="shared" si="23"/>
        <v>0</v>
      </c>
      <c r="K359" s="44">
        <v>210</v>
      </c>
      <c r="L359" s="44">
        <f t="shared" si="21"/>
        <v>210</v>
      </c>
      <c r="M359" s="74">
        <f t="shared" si="22"/>
        <v>0</v>
      </c>
      <c r="N359" s="44">
        <v>210</v>
      </c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</row>
    <row r="360" spans="1:33" s="125" customFormat="1" ht="42.75" customHeight="1" x14ac:dyDescent="0.25">
      <c r="A360" s="121" t="s">
        <v>39</v>
      </c>
      <c r="B360" s="123" t="s">
        <v>96</v>
      </c>
      <c r="C360" s="123" t="s">
        <v>98</v>
      </c>
      <c r="D360" s="123" t="s">
        <v>100</v>
      </c>
      <c r="E360" s="121" t="s">
        <v>37</v>
      </c>
      <c r="F360" s="121" t="s">
        <v>56</v>
      </c>
      <c r="G360" s="122">
        <v>45291</v>
      </c>
      <c r="H360" s="120">
        <v>0</v>
      </c>
      <c r="I360" s="120">
        <v>0</v>
      </c>
      <c r="J360" s="120">
        <f t="shared" si="23"/>
        <v>0</v>
      </c>
      <c r="K360" s="120">
        <v>35000</v>
      </c>
      <c r="L360" s="120">
        <f t="shared" si="21"/>
        <v>35000</v>
      </c>
      <c r="M360" s="124">
        <f t="shared" si="22"/>
        <v>0</v>
      </c>
      <c r="N360" s="120">
        <v>17040</v>
      </c>
      <c r="P360" s="120">
        <v>14381.4</v>
      </c>
      <c r="Q360" s="120"/>
      <c r="R360" s="120">
        <v>2440</v>
      </c>
      <c r="S360" s="120">
        <v>1138.5999999999999</v>
      </c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</row>
    <row r="361" spans="1:33" s="125" customFormat="1" ht="13.5" customHeight="1" x14ac:dyDescent="0.25">
      <c r="A361" s="121" t="s">
        <v>39</v>
      </c>
      <c r="B361" s="123" t="s">
        <v>96</v>
      </c>
      <c r="C361" s="123" t="s">
        <v>98</v>
      </c>
      <c r="D361" s="123" t="s">
        <v>100</v>
      </c>
      <c r="E361" s="121" t="s">
        <v>36</v>
      </c>
      <c r="F361" s="121" t="s">
        <v>56</v>
      </c>
      <c r="G361" s="122">
        <v>45291</v>
      </c>
      <c r="H361" s="120">
        <v>0</v>
      </c>
      <c r="I361" s="120">
        <v>0</v>
      </c>
      <c r="J361" s="120">
        <f t="shared" si="23"/>
        <v>0</v>
      </c>
      <c r="K361" s="120">
        <v>35000</v>
      </c>
      <c r="L361" s="120">
        <f t="shared" si="21"/>
        <v>34997.199999999997</v>
      </c>
      <c r="M361" s="124">
        <f t="shared" si="22"/>
        <v>2.8000000000029104</v>
      </c>
      <c r="N361" s="120"/>
      <c r="O361" s="120">
        <v>12305</v>
      </c>
      <c r="P361" s="120"/>
      <c r="Q361" s="120">
        <v>22588</v>
      </c>
      <c r="R361" s="120"/>
      <c r="S361" s="120">
        <v>104.2</v>
      </c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</row>
    <row r="362" spans="1:33" s="149" customFormat="1" ht="15" customHeight="1" x14ac:dyDescent="0.25">
      <c r="A362" s="41" t="s">
        <v>39</v>
      </c>
      <c r="B362" s="41" t="s">
        <v>51</v>
      </c>
      <c r="C362" s="43" t="s">
        <v>476</v>
      </c>
      <c r="D362" s="43" t="s">
        <v>477</v>
      </c>
      <c r="E362" s="41" t="s">
        <v>33</v>
      </c>
      <c r="F362" s="41" t="s">
        <v>74</v>
      </c>
      <c r="G362" s="42">
        <v>45169</v>
      </c>
      <c r="H362" s="44">
        <v>0</v>
      </c>
      <c r="I362" s="44">
        <v>0</v>
      </c>
      <c r="J362" s="44">
        <f t="shared" si="23"/>
        <v>0</v>
      </c>
      <c r="K362" s="44">
        <v>5120</v>
      </c>
      <c r="L362" s="44">
        <f t="shared" si="21"/>
        <v>4480</v>
      </c>
      <c r="M362" s="74">
        <f t="shared" si="22"/>
        <v>640</v>
      </c>
      <c r="N362" s="44">
        <v>4480</v>
      </c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</row>
    <row r="363" spans="1:33" s="1" customFormat="1" ht="15" customHeight="1" x14ac:dyDescent="0.25">
      <c r="A363" s="41" t="s">
        <v>39</v>
      </c>
      <c r="B363" s="41" t="s">
        <v>51</v>
      </c>
      <c r="C363" s="43" t="s">
        <v>479</v>
      </c>
      <c r="D363" s="43" t="s">
        <v>478</v>
      </c>
      <c r="E363" s="41" t="s">
        <v>34</v>
      </c>
      <c r="F363" s="41" t="s">
        <v>74</v>
      </c>
      <c r="G363" s="42">
        <v>45107</v>
      </c>
      <c r="H363" s="44">
        <v>0</v>
      </c>
      <c r="I363" s="44">
        <v>0</v>
      </c>
      <c r="J363" s="44">
        <f t="shared" si="23"/>
        <v>0</v>
      </c>
      <c r="K363" s="44">
        <v>185</v>
      </c>
      <c r="L363" s="44">
        <f t="shared" si="21"/>
        <v>185</v>
      </c>
      <c r="M363" s="74">
        <f t="shared" si="22"/>
        <v>0</v>
      </c>
      <c r="N363" s="44">
        <v>185</v>
      </c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pans="1:33" s="1" customFormat="1" ht="15" customHeight="1" x14ac:dyDescent="0.25">
      <c r="A364" s="41" t="s">
        <v>39</v>
      </c>
      <c r="B364" s="41" t="s">
        <v>51</v>
      </c>
      <c r="C364" s="43" t="s">
        <v>479</v>
      </c>
      <c r="D364" s="43" t="s">
        <v>150</v>
      </c>
      <c r="E364" s="41" t="s">
        <v>34</v>
      </c>
      <c r="F364" s="41" t="s">
        <v>74</v>
      </c>
      <c r="G364" s="42">
        <v>45107</v>
      </c>
      <c r="H364" s="44">
        <v>0</v>
      </c>
      <c r="I364" s="44">
        <v>0</v>
      </c>
      <c r="J364" s="44">
        <f t="shared" si="23"/>
        <v>0</v>
      </c>
      <c r="K364" s="44">
        <v>480</v>
      </c>
      <c r="L364" s="44">
        <f t="shared" si="21"/>
        <v>480</v>
      </c>
      <c r="M364" s="74">
        <f t="shared" si="22"/>
        <v>0</v>
      </c>
      <c r="N364" s="44">
        <v>480</v>
      </c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</row>
    <row r="365" spans="1:33" s="1" customFormat="1" ht="28.5" customHeight="1" x14ac:dyDescent="0.25">
      <c r="A365" s="41" t="s">
        <v>39</v>
      </c>
      <c r="B365" s="41" t="s">
        <v>51</v>
      </c>
      <c r="C365" s="43" t="s">
        <v>480</v>
      </c>
      <c r="D365" s="43" t="s">
        <v>481</v>
      </c>
      <c r="E365" s="41" t="s">
        <v>55</v>
      </c>
      <c r="F365" s="41" t="s">
        <v>74</v>
      </c>
      <c r="G365" s="42">
        <v>45107</v>
      </c>
      <c r="H365" s="44">
        <v>0</v>
      </c>
      <c r="I365" s="44">
        <v>0</v>
      </c>
      <c r="J365" s="44">
        <f t="shared" si="23"/>
        <v>0</v>
      </c>
      <c r="K365" s="44">
        <v>3180</v>
      </c>
      <c r="L365" s="44">
        <f t="shared" si="21"/>
        <v>3180</v>
      </c>
      <c r="M365" s="74">
        <f t="shared" si="22"/>
        <v>0</v>
      </c>
      <c r="N365" s="44">
        <v>3180</v>
      </c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pans="1:33" s="144" customFormat="1" ht="28.5" customHeight="1" x14ac:dyDescent="0.25">
      <c r="A366" s="86" t="s">
        <v>39</v>
      </c>
      <c r="B366" s="101" t="s">
        <v>45</v>
      </c>
      <c r="C366" s="101" t="s">
        <v>171</v>
      </c>
      <c r="D366" s="101" t="s">
        <v>216</v>
      </c>
      <c r="E366" s="86" t="s">
        <v>34</v>
      </c>
      <c r="F366" s="86" t="s">
        <v>56</v>
      </c>
      <c r="G366" s="49">
        <v>45413</v>
      </c>
      <c r="H366" s="44">
        <v>0</v>
      </c>
      <c r="I366" s="44">
        <v>0</v>
      </c>
      <c r="J366" s="44">
        <f t="shared" si="23"/>
        <v>0</v>
      </c>
      <c r="K366" s="102">
        <v>150</v>
      </c>
      <c r="L366" s="102">
        <f t="shared" si="21"/>
        <v>150</v>
      </c>
      <c r="M366" s="102">
        <f t="shared" si="22"/>
        <v>0</v>
      </c>
      <c r="N366" s="102">
        <v>150</v>
      </c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</row>
    <row r="367" spans="1:33" s="24" customFormat="1" ht="15" customHeight="1" x14ac:dyDescent="0.25">
      <c r="A367" s="41" t="s">
        <v>39</v>
      </c>
      <c r="B367" s="43" t="s">
        <v>43</v>
      </c>
      <c r="C367" s="43" t="s">
        <v>185</v>
      </c>
      <c r="D367" s="43" t="s">
        <v>186</v>
      </c>
      <c r="E367" s="41" t="s">
        <v>37</v>
      </c>
      <c r="F367" s="41" t="s">
        <v>74</v>
      </c>
      <c r="G367" s="42">
        <v>45097</v>
      </c>
      <c r="H367" s="44">
        <v>0</v>
      </c>
      <c r="I367" s="44">
        <v>0</v>
      </c>
      <c r="J367" s="44">
        <f t="shared" si="23"/>
        <v>0</v>
      </c>
      <c r="K367" s="44">
        <v>510</v>
      </c>
      <c r="L367" s="71">
        <f t="shared" si="21"/>
        <v>510</v>
      </c>
      <c r="M367" s="74">
        <f t="shared" si="22"/>
        <v>0</v>
      </c>
      <c r="N367" s="44">
        <v>510</v>
      </c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</row>
    <row r="368" spans="1:33" s="95" customFormat="1" ht="15" customHeight="1" x14ac:dyDescent="0.25">
      <c r="A368" s="52" t="s">
        <v>39</v>
      </c>
      <c r="B368" s="52" t="s">
        <v>51</v>
      </c>
      <c r="C368" s="72" t="s">
        <v>400</v>
      </c>
      <c r="D368" s="72" t="s">
        <v>399</v>
      </c>
      <c r="E368" s="52" t="s">
        <v>34</v>
      </c>
      <c r="F368" s="52" t="s">
        <v>56</v>
      </c>
      <c r="G368" s="48">
        <v>45102</v>
      </c>
      <c r="H368" s="44">
        <v>0</v>
      </c>
      <c r="I368" s="44">
        <v>0</v>
      </c>
      <c r="J368" s="44">
        <f t="shared" si="23"/>
        <v>0</v>
      </c>
      <c r="K368" s="71">
        <v>870</v>
      </c>
      <c r="L368" s="71">
        <f t="shared" si="21"/>
        <v>870</v>
      </c>
      <c r="M368" s="74">
        <f t="shared" si="22"/>
        <v>0</v>
      </c>
      <c r="N368" s="71">
        <v>870</v>
      </c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  <c r="AD368" s="94"/>
      <c r="AE368" s="94"/>
      <c r="AF368" s="94"/>
      <c r="AG368" s="94"/>
    </row>
    <row r="369" spans="1:33" s="1" customFormat="1" ht="15" customHeight="1" x14ac:dyDescent="0.25">
      <c r="A369" s="41" t="s">
        <v>39</v>
      </c>
      <c r="B369" s="41" t="s">
        <v>43</v>
      </c>
      <c r="C369" s="43" t="s">
        <v>482</v>
      </c>
      <c r="D369" s="43" t="s">
        <v>346</v>
      </c>
      <c r="E369" s="41" t="s">
        <v>37</v>
      </c>
      <c r="F369" s="41" t="s">
        <v>483</v>
      </c>
      <c r="G369" s="42">
        <v>45088</v>
      </c>
      <c r="H369" s="44">
        <v>0</v>
      </c>
      <c r="I369" s="44">
        <v>0</v>
      </c>
      <c r="J369" s="44">
        <f t="shared" si="23"/>
        <v>0</v>
      </c>
      <c r="K369" s="98">
        <v>1185.31</v>
      </c>
      <c r="L369" s="44">
        <f t="shared" si="21"/>
        <v>1185.31</v>
      </c>
      <c r="M369" s="74">
        <f t="shared" si="22"/>
        <v>0</v>
      </c>
      <c r="N369" s="71">
        <v>1185.31</v>
      </c>
      <c r="O369" s="12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</row>
    <row r="370" spans="1:33" s="14" customFormat="1" ht="15" customHeight="1" x14ac:dyDescent="0.25">
      <c r="A370" s="52" t="s">
        <v>40</v>
      </c>
      <c r="B370" s="72" t="s">
        <v>40</v>
      </c>
      <c r="C370" s="92" t="s">
        <v>484</v>
      </c>
      <c r="D370" s="50" t="s">
        <v>502</v>
      </c>
      <c r="E370" s="52" t="s">
        <v>33</v>
      </c>
      <c r="F370" s="52" t="s">
        <v>74</v>
      </c>
      <c r="G370" s="48">
        <v>45153</v>
      </c>
      <c r="H370" s="44">
        <v>257040</v>
      </c>
      <c r="I370" s="44">
        <v>257040</v>
      </c>
      <c r="J370" s="44">
        <f t="shared" si="23"/>
        <v>30240</v>
      </c>
      <c r="K370" s="71">
        <v>226800</v>
      </c>
      <c r="L370" s="71">
        <f t="shared" si="21"/>
        <v>226800</v>
      </c>
      <c r="M370" s="74">
        <f t="shared" si="22"/>
        <v>0</v>
      </c>
      <c r="N370" s="71">
        <v>226800</v>
      </c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</row>
    <row r="371" spans="1:33" s="130" customFormat="1" ht="15" customHeight="1" x14ac:dyDescent="0.25">
      <c r="A371" s="126" t="s">
        <v>40</v>
      </c>
      <c r="B371" s="128" t="s">
        <v>40</v>
      </c>
      <c r="C371" s="128" t="s">
        <v>485</v>
      </c>
      <c r="D371" s="129" t="s">
        <v>49</v>
      </c>
      <c r="E371" s="126" t="s">
        <v>34</v>
      </c>
      <c r="F371" s="126" t="s">
        <v>74</v>
      </c>
      <c r="G371" s="127">
        <v>45151</v>
      </c>
      <c r="H371" s="120">
        <v>75000</v>
      </c>
      <c r="I371" s="120">
        <v>75000</v>
      </c>
      <c r="J371" s="120">
        <f>I371-K371</f>
        <v>25000</v>
      </c>
      <c r="K371" s="112">
        <v>50000</v>
      </c>
      <c r="L371" s="112">
        <f t="shared" si="21"/>
        <v>50000</v>
      </c>
      <c r="M371" s="124">
        <f t="shared" si="22"/>
        <v>0</v>
      </c>
      <c r="N371" s="112">
        <v>32984</v>
      </c>
      <c r="O371" s="112">
        <v>8450</v>
      </c>
      <c r="P371" s="112">
        <v>8566</v>
      </c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2"/>
      <c r="AB371" s="112"/>
      <c r="AC371" s="112"/>
      <c r="AD371" s="112"/>
      <c r="AE371" s="112"/>
      <c r="AF371" s="112"/>
      <c r="AG371" s="112"/>
    </row>
    <row r="372" spans="1:33" s="14" customFormat="1" ht="30" customHeight="1" x14ac:dyDescent="0.25">
      <c r="A372" s="52" t="s">
        <v>39</v>
      </c>
      <c r="B372" s="52" t="s">
        <v>51</v>
      </c>
      <c r="C372" s="72" t="s">
        <v>486</v>
      </c>
      <c r="D372" s="50" t="s">
        <v>487</v>
      </c>
      <c r="E372" s="52" t="s">
        <v>34</v>
      </c>
      <c r="F372" s="52" t="s">
        <v>56</v>
      </c>
      <c r="G372" s="48">
        <v>45107</v>
      </c>
      <c r="H372" s="44">
        <v>0</v>
      </c>
      <c r="I372" s="44">
        <v>0</v>
      </c>
      <c r="J372" s="44">
        <f t="shared" ref="J372:J403" si="24">IF(A372="ტენდერი",IF(E372="საკუთარი",0,IF(E372="cib",0,IF(E372="usaid",0,IF(E372="FMD",0,I372-K372)))),0)</f>
        <v>0</v>
      </c>
      <c r="K372" s="71">
        <v>893</v>
      </c>
      <c r="L372" s="71">
        <f t="shared" si="21"/>
        <v>893</v>
      </c>
      <c r="M372" s="74">
        <f t="shared" si="22"/>
        <v>0</v>
      </c>
      <c r="N372" s="71">
        <v>893</v>
      </c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</row>
    <row r="373" spans="1:33" s="1" customFormat="1" ht="15" customHeight="1" x14ac:dyDescent="0.25">
      <c r="A373" s="52" t="s">
        <v>39</v>
      </c>
      <c r="B373" s="52" t="s">
        <v>51</v>
      </c>
      <c r="C373" s="43" t="s">
        <v>488</v>
      </c>
      <c r="D373" s="43" t="s">
        <v>489</v>
      </c>
      <c r="E373" s="41" t="s">
        <v>34</v>
      </c>
      <c r="F373" s="41" t="s">
        <v>74</v>
      </c>
      <c r="G373" s="48">
        <v>45107</v>
      </c>
      <c r="H373" s="44">
        <v>0</v>
      </c>
      <c r="I373" s="44">
        <v>0</v>
      </c>
      <c r="J373" s="44">
        <f t="shared" si="24"/>
        <v>0</v>
      </c>
      <c r="K373" s="44">
        <v>156</v>
      </c>
      <c r="L373" s="71">
        <f t="shared" si="21"/>
        <v>156</v>
      </c>
      <c r="M373" s="74">
        <f t="shared" si="22"/>
        <v>0</v>
      </c>
      <c r="N373" s="44">
        <v>156</v>
      </c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pans="1:33" s="149" customFormat="1" ht="15" customHeight="1" x14ac:dyDescent="0.25">
      <c r="A374" s="41" t="s">
        <v>39</v>
      </c>
      <c r="B374" s="41" t="s">
        <v>51</v>
      </c>
      <c r="C374" s="43" t="s">
        <v>490</v>
      </c>
      <c r="D374" s="43" t="s">
        <v>491</v>
      </c>
      <c r="E374" s="41" t="s">
        <v>37</v>
      </c>
      <c r="F374" s="41" t="s">
        <v>74</v>
      </c>
      <c r="G374" s="42">
        <v>45291</v>
      </c>
      <c r="H374" s="44">
        <v>0</v>
      </c>
      <c r="I374" s="44">
        <v>0</v>
      </c>
      <c r="J374" s="44">
        <f t="shared" si="24"/>
        <v>0</v>
      </c>
      <c r="K374" s="44">
        <v>393.1</v>
      </c>
      <c r="L374" s="71">
        <f t="shared" si="21"/>
        <v>132.49</v>
      </c>
      <c r="M374" s="74">
        <f t="shared" si="22"/>
        <v>260.61</v>
      </c>
      <c r="N374" s="44">
        <v>5.91</v>
      </c>
      <c r="O374" s="44">
        <v>126.58</v>
      </c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</row>
    <row r="375" spans="1:33" s="149" customFormat="1" ht="42.75" customHeight="1" x14ac:dyDescent="0.25">
      <c r="A375" s="41" t="s">
        <v>39</v>
      </c>
      <c r="B375" s="43" t="s">
        <v>96</v>
      </c>
      <c r="C375" s="43" t="s">
        <v>492</v>
      </c>
      <c r="D375" s="43" t="s">
        <v>493</v>
      </c>
      <c r="E375" s="41" t="s">
        <v>37</v>
      </c>
      <c r="F375" s="41" t="s">
        <v>56</v>
      </c>
      <c r="G375" s="42">
        <v>45291</v>
      </c>
      <c r="H375" s="44">
        <v>0</v>
      </c>
      <c r="I375" s="44">
        <v>0</v>
      </c>
      <c r="J375" s="44">
        <f t="shared" si="24"/>
        <v>0</v>
      </c>
      <c r="K375" s="44">
        <v>2000</v>
      </c>
      <c r="L375" s="71">
        <f t="shared" si="21"/>
        <v>630</v>
      </c>
      <c r="M375" s="74">
        <f t="shared" si="22"/>
        <v>1370</v>
      </c>
      <c r="N375" s="44">
        <v>630</v>
      </c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</row>
    <row r="376" spans="1:33" s="149" customFormat="1" ht="42.75" customHeight="1" x14ac:dyDescent="0.25">
      <c r="A376" s="41" t="s">
        <v>39</v>
      </c>
      <c r="B376" s="43" t="s">
        <v>96</v>
      </c>
      <c r="C376" s="43" t="s">
        <v>494</v>
      </c>
      <c r="D376" s="43" t="s">
        <v>493</v>
      </c>
      <c r="E376" s="41" t="s">
        <v>37</v>
      </c>
      <c r="F376" s="41" t="s">
        <v>56</v>
      </c>
      <c r="G376" s="42">
        <v>45291</v>
      </c>
      <c r="H376" s="44">
        <v>0</v>
      </c>
      <c r="I376" s="44">
        <v>0</v>
      </c>
      <c r="J376" s="44">
        <f t="shared" si="24"/>
        <v>0</v>
      </c>
      <c r="K376" s="44">
        <v>4000</v>
      </c>
      <c r="L376" s="71">
        <f t="shared" si="21"/>
        <v>3030</v>
      </c>
      <c r="M376" s="74">
        <f t="shared" si="22"/>
        <v>970</v>
      </c>
      <c r="N376" s="44">
        <v>160</v>
      </c>
      <c r="O376" s="44">
        <v>83</v>
      </c>
      <c r="P376" s="44">
        <v>140</v>
      </c>
      <c r="Q376" s="44">
        <v>145</v>
      </c>
      <c r="R376" s="44">
        <v>70</v>
      </c>
      <c r="S376" s="44">
        <v>83</v>
      </c>
      <c r="T376" s="44">
        <v>83</v>
      </c>
      <c r="U376" s="44">
        <v>251</v>
      </c>
      <c r="V376" s="44">
        <v>255</v>
      </c>
      <c r="W376" s="44">
        <v>275</v>
      </c>
      <c r="X376" s="44">
        <v>223</v>
      </c>
      <c r="Y376" s="44">
        <v>83</v>
      </c>
      <c r="Z376" s="44">
        <v>308</v>
      </c>
      <c r="AA376" s="44">
        <v>495</v>
      </c>
      <c r="AB376" s="44">
        <v>98</v>
      </c>
      <c r="AC376" s="44">
        <v>145</v>
      </c>
      <c r="AD376" s="44">
        <v>133</v>
      </c>
      <c r="AE376" s="44"/>
      <c r="AF376" s="44"/>
      <c r="AG376" s="44"/>
    </row>
    <row r="377" spans="1:33" s="1" customFormat="1" ht="15" customHeight="1" x14ac:dyDescent="0.25">
      <c r="A377" s="52" t="s">
        <v>39</v>
      </c>
      <c r="B377" s="72" t="s">
        <v>51</v>
      </c>
      <c r="C377" s="43" t="s">
        <v>495</v>
      </c>
      <c r="D377" s="43" t="s">
        <v>433</v>
      </c>
      <c r="E377" s="41" t="s">
        <v>55</v>
      </c>
      <c r="F377" s="41" t="s">
        <v>74</v>
      </c>
      <c r="G377" s="48">
        <v>45107</v>
      </c>
      <c r="H377" s="44">
        <v>0</v>
      </c>
      <c r="I377" s="44">
        <v>0</v>
      </c>
      <c r="J377" s="44">
        <f t="shared" si="24"/>
        <v>0</v>
      </c>
      <c r="K377" s="44">
        <v>887.88</v>
      </c>
      <c r="L377" s="44">
        <f>SUM(N377:AG377)</f>
        <v>887.88</v>
      </c>
      <c r="M377" s="74">
        <f>K377-L377</f>
        <v>0</v>
      </c>
      <c r="N377" s="44">
        <v>887.88</v>
      </c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</row>
    <row r="378" spans="1:33" s="1" customFormat="1" ht="28.5" customHeight="1" x14ac:dyDescent="0.25">
      <c r="A378" s="41" t="s">
        <v>39</v>
      </c>
      <c r="B378" s="41" t="s">
        <v>51</v>
      </c>
      <c r="C378" s="43" t="s">
        <v>496</v>
      </c>
      <c r="D378" s="43" t="s">
        <v>471</v>
      </c>
      <c r="E378" s="41" t="s">
        <v>55</v>
      </c>
      <c r="F378" s="41" t="s">
        <v>56</v>
      </c>
      <c r="G378" s="48">
        <v>45107</v>
      </c>
      <c r="H378" s="44">
        <v>0</v>
      </c>
      <c r="I378" s="44">
        <v>0</v>
      </c>
      <c r="J378" s="44">
        <f t="shared" si="24"/>
        <v>0</v>
      </c>
      <c r="K378" s="71">
        <v>515</v>
      </c>
      <c r="L378" s="44">
        <f>SUM(N378:AG378)</f>
        <v>515</v>
      </c>
      <c r="M378" s="74">
        <f>K378-L378</f>
        <v>0</v>
      </c>
      <c r="N378" s="44">
        <v>515</v>
      </c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s="1" customFormat="1" ht="15" customHeight="1" x14ac:dyDescent="0.25">
      <c r="A379" s="41" t="s">
        <v>39</v>
      </c>
      <c r="B379" s="41" t="s">
        <v>51</v>
      </c>
      <c r="C379" s="43" t="s">
        <v>497</v>
      </c>
      <c r="D379" s="43" t="s">
        <v>498</v>
      </c>
      <c r="E379" s="41" t="s">
        <v>35</v>
      </c>
      <c r="F379" s="41" t="s">
        <v>56</v>
      </c>
      <c r="G379" s="42">
        <v>45107</v>
      </c>
      <c r="H379" s="44">
        <v>0</v>
      </c>
      <c r="I379" s="44">
        <v>0</v>
      </c>
      <c r="J379" s="44">
        <f t="shared" si="24"/>
        <v>0</v>
      </c>
      <c r="K379" s="44">
        <v>500</v>
      </c>
      <c r="L379" s="71">
        <f t="shared" si="21"/>
        <v>197.04</v>
      </c>
      <c r="M379" s="74">
        <f t="shared" si="22"/>
        <v>302.96000000000004</v>
      </c>
      <c r="N379" s="44">
        <v>197.04</v>
      </c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s="130" customFormat="1" ht="15" customHeight="1" x14ac:dyDescent="0.25">
      <c r="A380" s="126" t="s">
        <v>39</v>
      </c>
      <c r="B380" s="126" t="s">
        <v>499</v>
      </c>
      <c r="C380" s="126" t="s">
        <v>500</v>
      </c>
      <c r="D380" s="128" t="s">
        <v>501</v>
      </c>
      <c r="E380" s="126" t="s">
        <v>33</v>
      </c>
      <c r="F380" s="126" t="s">
        <v>74</v>
      </c>
      <c r="G380" s="127">
        <v>45158</v>
      </c>
      <c r="H380" s="120">
        <v>0</v>
      </c>
      <c r="I380" s="120">
        <v>0</v>
      </c>
      <c r="J380" s="120">
        <f t="shared" si="24"/>
        <v>0</v>
      </c>
      <c r="K380" s="112">
        <v>2360000</v>
      </c>
      <c r="L380" s="112">
        <f t="shared" si="21"/>
        <v>2360000</v>
      </c>
      <c r="M380" s="124">
        <f t="shared" si="22"/>
        <v>0</v>
      </c>
      <c r="N380" s="112">
        <v>2360000</v>
      </c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12"/>
      <c r="AG380" s="112"/>
    </row>
    <row r="381" spans="1:33" s="130" customFormat="1" ht="15" customHeight="1" x14ac:dyDescent="0.25">
      <c r="A381" s="126" t="s">
        <v>39</v>
      </c>
      <c r="B381" s="126" t="s">
        <v>51</v>
      </c>
      <c r="C381" s="126" t="s">
        <v>503</v>
      </c>
      <c r="D381" s="128" t="s">
        <v>504</v>
      </c>
      <c r="E381" s="126" t="s">
        <v>55</v>
      </c>
      <c r="F381" s="126" t="s">
        <v>56</v>
      </c>
      <c r="G381" s="127">
        <v>45199</v>
      </c>
      <c r="H381" s="120">
        <v>0</v>
      </c>
      <c r="I381" s="120">
        <v>0</v>
      </c>
      <c r="J381" s="120">
        <f t="shared" si="24"/>
        <v>0</v>
      </c>
      <c r="K381" s="112">
        <v>8000</v>
      </c>
      <c r="L381" s="112">
        <f t="shared" si="21"/>
        <v>8000</v>
      </c>
      <c r="M381" s="124">
        <f t="shared" si="22"/>
        <v>0</v>
      </c>
      <c r="N381" s="112">
        <v>8000</v>
      </c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12"/>
      <c r="AG381" s="112"/>
    </row>
    <row r="382" spans="1:33" s="14" customFormat="1" ht="15" customHeight="1" x14ac:dyDescent="0.25">
      <c r="A382" s="73" t="s">
        <v>39</v>
      </c>
      <c r="B382" s="73" t="s">
        <v>51</v>
      </c>
      <c r="C382" s="73" t="s">
        <v>506</v>
      </c>
      <c r="D382" s="81" t="s">
        <v>507</v>
      </c>
      <c r="E382" s="73" t="s">
        <v>34</v>
      </c>
      <c r="F382" s="73" t="s">
        <v>74</v>
      </c>
      <c r="G382" s="49">
        <v>45107</v>
      </c>
      <c r="H382" s="44">
        <v>0</v>
      </c>
      <c r="I382" s="44">
        <v>0</v>
      </c>
      <c r="J382" s="44">
        <f t="shared" si="24"/>
        <v>0</v>
      </c>
      <c r="K382" s="71">
        <v>765</v>
      </c>
      <c r="L382" s="71">
        <v>765</v>
      </c>
      <c r="M382" s="74">
        <f t="shared" si="22"/>
        <v>0</v>
      </c>
      <c r="N382" s="71">
        <v>765</v>
      </c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</row>
    <row r="383" spans="1:33" s="125" customFormat="1" ht="15" customHeight="1" x14ac:dyDescent="0.25">
      <c r="A383" s="121" t="s">
        <v>39</v>
      </c>
      <c r="B383" s="121" t="s">
        <v>51</v>
      </c>
      <c r="C383" s="123" t="s">
        <v>418</v>
      </c>
      <c r="D383" s="123" t="s">
        <v>419</v>
      </c>
      <c r="E383" s="126" t="s">
        <v>55</v>
      </c>
      <c r="F383" s="121" t="s">
        <v>74</v>
      </c>
      <c r="G383" s="122">
        <v>45077</v>
      </c>
      <c r="H383" s="120">
        <v>0</v>
      </c>
      <c r="I383" s="120">
        <v>0</v>
      </c>
      <c r="J383" s="120">
        <f t="shared" si="24"/>
        <v>0</v>
      </c>
      <c r="K383" s="120">
        <v>280</v>
      </c>
      <c r="L383" s="112">
        <f t="shared" si="21"/>
        <v>280</v>
      </c>
      <c r="M383" s="124">
        <f t="shared" si="22"/>
        <v>0</v>
      </c>
      <c r="N383" s="120">
        <v>280</v>
      </c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</row>
    <row r="384" spans="1:33" s="166" customFormat="1" ht="15" customHeight="1" x14ac:dyDescent="0.25">
      <c r="A384" s="41" t="s">
        <v>41</v>
      </c>
      <c r="B384" s="41" t="s">
        <v>40</v>
      </c>
      <c r="C384" s="43" t="s">
        <v>116</v>
      </c>
      <c r="D384" s="50" t="s">
        <v>115</v>
      </c>
      <c r="E384" s="41" t="s">
        <v>37</v>
      </c>
      <c r="F384" s="41" t="s">
        <v>74</v>
      </c>
      <c r="G384" s="42">
        <v>45291</v>
      </c>
      <c r="H384" s="44">
        <v>0</v>
      </c>
      <c r="I384" s="44">
        <v>0</v>
      </c>
      <c r="J384" s="44">
        <f t="shared" si="24"/>
        <v>0</v>
      </c>
      <c r="K384" s="71">
        <v>8198</v>
      </c>
      <c r="L384" s="71">
        <f t="shared" si="21"/>
        <v>8198</v>
      </c>
      <c r="M384" s="74">
        <f t="shared" si="22"/>
        <v>0</v>
      </c>
      <c r="N384" s="71">
        <v>4660</v>
      </c>
      <c r="O384" s="71">
        <v>900</v>
      </c>
      <c r="P384" s="71">
        <v>2638</v>
      </c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</row>
    <row r="385" spans="1:38" s="201" customFormat="1" ht="60" customHeight="1" x14ac:dyDescent="0.25">
      <c r="A385" s="126" t="s">
        <v>39</v>
      </c>
      <c r="B385" s="199" t="s">
        <v>43</v>
      </c>
      <c r="C385" s="200" t="s">
        <v>154</v>
      </c>
      <c r="D385" s="200" t="s">
        <v>155</v>
      </c>
      <c r="E385" s="199" t="s">
        <v>34</v>
      </c>
      <c r="F385" s="126" t="s">
        <v>74</v>
      </c>
      <c r="G385" s="198">
        <v>45291</v>
      </c>
      <c r="H385" s="112">
        <v>0</v>
      </c>
      <c r="I385" s="112">
        <v>0</v>
      </c>
      <c r="J385" s="112">
        <f t="shared" si="24"/>
        <v>0</v>
      </c>
      <c r="K385" s="124">
        <v>1000</v>
      </c>
      <c r="L385" s="112">
        <f t="shared" si="21"/>
        <v>779.05</v>
      </c>
      <c r="M385" s="124">
        <f t="shared" si="22"/>
        <v>220.95000000000005</v>
      </c>
      <c r="N385" s="112">
        <v>84.75</v>
      </c>
      <c r="O385" s="112">
        <v>79.150000000000006</v>
      </c>
      <c r="P385" s="112">
        <v>83.75</v>
      </c>
      <c r="Q385" s="112">
        <v>84</v>
      </c>
      <c r="R385" s="112">
        <v>131.19999999999999</v>
      </c>
      <c r="S385" s="112">
        <v>202.9</v>
      </c>
      <c r="T385" s="112">
        <v>113.3</v>
      </c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12"/>
      <c r="AG385" s="112"/>
    </row>
    <row r="386" spans="1:38" s="149" customFormat="1" ht="15" customHeight="1" x14ac:dyDescent="0.25">
      <c r="A386" s="41" t="s">
        <v>39</v>
      </c>
      <c r="B386" s="41" t="s">
        <v>51</v>
      </c>
      <c r="C386" s="43" t="s">
        <v>116</v>
      </c>
      <c r="D386" s="43" t="s">
        <v>515</v>
      </c>
      <c r="E386" s="41" t="s">
        <v>37</v>
      </c>
      <c r="F386" s="41" t="s">
        <v>74</v>
      </c>
      <c r="G386" s="42">
        <v>45163</v>
      </c>
      <c r="H386" s="44">
        <v>0</v>
      </c>
      <c r="I386" s="44">
        <v>0</v>
      </c>
      <c r="J386" s="44">
        <f t="shared" si="24"/>
        <v>0</v>
      </c>
      <c r="K386" s="44">
        <v>3600</v>
      </c>
      <c r="L386" s="44">
        <f t="shared" si="21"/>
        <v>3600</v>
      </c>
      <c r="M386" s="74">
        <f t="shared" si="22"/>
        <v>0</v>
      </c>
      <c r="N386" s="44">
        <v>1752</v>
      </c>
      <c r="O386" s="44">
        <v>1848</v>
      </c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</row>
    <row r="387" spans="1:38" s="149" customFormat="1" ht="15" customHeight="1" x14ac:dyDescent="0.25">
      <c r="A387" s="41" t="s">
        <v>39</v>
      </c>
      <c r="B387" s="41" t="s">
        <v>51</v>
      </c>
      <c r="C387" s="43" t="s">
        <v>116</v>
      </c>
      <c r="D387" s="43" t="s">
        <v>514</v>
      </c>
      <c r="E387" s="41" t="s">
        <v>37</v>
      </c>
      <c r="F387" s="41" t="s">
        <v>74</v>
      </c>
      <c r="G387" s="42">
        <v>45163</v>
      </c>
      <c r="H387" s="44">
        <v>0</v>
      </c>
      <c r="I387" s="44">
        <v>0</v>
      </c>
      <c r="J387" s="44">
        <f t="shared" si="24"/>
        <v>0</v>
      </c>
      <c r="K387" s="44">
        <v>2750</v>
      </c>
      <c r="L387" s="44">
        <f>SUM(N387:AG387)</f>
        <v>2750</v>
      </c>
      <c r="M387" s="74">
        <f>K387-L387</f>
        <v>0</v>
      </c>
      <c r="N387" s="44">
        <v>2690</v>
      </c>
      <c r="O387" s="44">
        <v>60</v>
      </c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</row>
    <row r="388" spans="1:38" s="1" customFormat="1" ht="42.75" customHeight="1" x14ac:dyDescent="0.25">
      <c r="A388" s="41" t="s">
        <v>39</v>
      </c>
      <c r="B388" s="43" t="s">
        <v>96</v>
      </c>
      <c r="C388" s="43" t="s">
        <v>97</v>
      </c>
      <c r="D388" s="43" t="s">
        <v>101</v>
      </c>
      <c r="E388" s="41" t="s">
        <v>34</v>
      </c>
      <c r="F388" s="41" t="s">
        <v>56</v>
      </c>
      <c r="G388" s="42">
        <v>45121</v>
      </c>
      <c r="H388" s="44">
        <v>0</v>
      </c>
      <c r="I388" s="44">
        <v>0</v>
      </c>
      <c r="J388" s="44">
        <f t="shared" si="24"/>
        <v>0</v>
      </c>
      <c r="K388" s="44">
        <v>550</v>
      </c>
      <c r="L388" s="44">
        <f>SUM(N388:AG388)</f>
        <v>550</v>
      </c>
      <c r="M388" s="44">
        <f>K388-L388</f>
        <v>0</v>
      </c>
      <c r="N388" s="44">
        <v>550</v>
      </c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8" s="125" customFormat="1" ht="57" customHeight="1" x14ac:dyDescent="0.25">
      <c r="A389" s="121" t="s">
        <v>39</v>
      </c>
      <c r="B389" s="121" t="s">
        <v>51</v>
      </c>
      <c r="C389" s="123" t="s">
        <v>509</v>
      </c>
      <c r="D389" s="123" t="s">
        <v>510</v>
      </c>
      <c r="E389" s="121" t="s">
        <v>34</v>
      </c>
      <c r="F389" s="121" t="s">
        <v>56</v>
      </c>
      <c r="G389" s="122">
        <v>45168</v>
      </c>
      <c r="H389" s="120">
        <v>0</v>
      </c>
      <c r="I389" s="120">
        <v>0</v>
      </c>
      <c r="J389" s="120">
        <f t="shared" si="24"/>
        <v>0</v>
      </c>
      <c r="K389" s="120">
        <v>7653</v>
      </c>
      <c r="L389" s="120">
        <f t="shared" si="21"/>
        <v>0</v>
      </c>
      <c r="M389" s="124">
        <f t="shared" si="22"/>
        <v>7653</v>
      </c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</row>
    <row r="390" spans="1:38" s="1" customFormat="1" ht="15" customHeight="1" x14ac:dyDescent="0.25">
      <c r="A390" s="52" t="s">
        <v>39</v>
      </c>
      <c r="B390" s="72" t="s">
        <v>51</v>
      </c>
      <c r="C390" s="43" t="s">
        <v>474</v>
      </c>
      <c r="D390" s="43" t="s">
        <v>433</v>
      </c>
      <c r="E390" s="41" t="s">
        <v>55</v>
      </c>
      <c r="F390" s="41" t="s">
        <v>74</v>
      </c>
      <c r="G390" s="48">
        <v>45121</v>
      </c>
      <c r="H390" s="44">
        <v>0</v>
      </c>
      <c r="I390" s="44">
        <v>0</v>
      </c>
      <c r="J390" s="44">
        <f t="shared" si="24"/>
        <v>0</v>
      </c>
      <c r="K390" s="44">
        <v>1336.5</v>
      </c>
      <c r="L390" s="44">
        <f>SUM(N390:AG390)</f>
        <v>1336.5</v>
      </c>
      <c r="M390" s="74">
        <f>K390-L390</f>
        <v>0</v>
      </c>
      <c r="N390" s="44">
        <v>1336.5</v>
      </c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8" s="1" customFormat="1" ht="28.5" customHeight="1" x14ac:dyDescent="0.25">
      <c r="A391" s="41" t="s">
        <v>39</v>
      </c>
      <c r="B391" s="41" t="s">
        <v>51</v>
      </c>
      <c r="C391" s="76" t="s">
        <v>511</v>
      </c>
      <c r="D391" s="43" t="s">
        <v>512</v>
      </c>
      <c r="E391" s="41" t="s">
        <v>55</v>
      </c>
      <c r="F391" s="41" t="s">
        <v>56</v>
      </c>
      <c r="G391" s="42">
        <v>45122</v>
      </c>
      <c r="H391" s="44">
        <v>0</v>
      </c>
      <c r="I391" s="44">
        <v>0</v>
      </c>
      <c r="J391" s="44">
        <f t="shared" si="24"/>
        <v>0</v>
      </c>
      <c r="K391" s="44">
        <v>120</v>
      </c>
      <c r="L391" s="44">
        <f t="shared" si="21"/>
        <v>120</v>
      </c>
      <c r="M391" s="74">
        <f t="shared" si="22"/>
        <v>0</v>
      </c>
      <c r="N391" s="44">
        <v>120</v>
      </c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8" s="149" customFormat="1" ht="15" customHeight="1" x14ac:dyDescent="0.25">
      <c r="A392" s="41" t="s">
        <v>39</v>
      </c>
      <c r="B392" s="43" t="s">
        <v>51</v>
      </c>
      <c r="C392" s="43" t="s">
        <v>116</v>
      </c>
      <c r="D392" s="148" t="s">
        <v>513</v>
      </c>
      <c r="E392" s="41" t="s">
        <v>37</v>
      </c>
      <c r="F392" s="41" t="s">
        <v>74</v>
      </c>
      <c r="G392" s="42">
        <v>45163</v>
      </c>
      <c r="H392" s="44">
        <v>0</v>
      </c>
      <c r="I392" s="44">
        <v>0</v>
      </c>
      <c r="J392" s="44">
        <f t="shared" si="24"/>
        <v>0</v>
      </c>
      <c r="K392" s="44">
        <v>420</v>
      </c>
      <c r="L392" s="71">
        <f t="shared" si="21"/>
        <v>420</v>
      </c>
      <c r="M392" s="74">
        <f t="shared" si="22"/>
        <v>0</v>
      </c>
      <c r="N392" s="44">
        <v>420</v>
      </c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</row>
    <row r="393" spans="1:38" s="125" customFormat="1" ht="15" customHeight="1" x14ac:dyDescent="0.25">
      <c r="A393" s="121" t="s">
        <v>39</v>
      </c>
      <c r="B393" s="123" t="s">
        <v>51</v>
      </c>
      <c r="C393" s="123" t="s">
        <v>545</v>
      </c>
      <c r="D393" s="137" t="s">
        <v>423</v>
      </c>
      <c r="E393" s="121" t="s">
        <v>37</v>
      </c>
      <c r="F393" s="121" t="s">
        <v>74</v>
      </c>
      <c r="G393" s="122">
        <v>45163</v>
      </c>
      <c r="H393" s="120">
        <v>0</v>
      </c>
      <c r="I393" s="120">
        <v>0</v>
      </c>
      <c r="J393" s="120">
        <f t="shared" si="24"/>
        <v>0</v>
      </c>
      <c r="K393" s="120">
        <v>1721</v>
      </c>
      <c r="L393" s="112">
        <f>SUM(N393:AG393)</f>
        <v>1721</v>
      </c>
      <c r="M393" s="124">
        <f>K393-L393</f>
        <v>0</v>
      </c>
      <c r="N393" s="120">
        <v>1721</v>
      </c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</row>
    <row r="394" spans="1:38" s="125" customFormat="1" ht="14.25" customHeight="1" x14ac:dyDescent="0.25">
      <c r="A394" s="121" t="s">
        <v>39</v>
      </c>
      <c r="B394" s="123" t="s">
        <v>51</v>
      </c>
      <c r="C394" s="123" t="s">
        <v>516</v>
      </c>
      <c r="D394" s="123" t="s">
        <v>536</v>
      </c>
      <c r="E394" s="121" t="s">
        <v>34</v>
      </c>
      <c r="F394" s="121" t="s">
        <v>56</v>
      </c>
      <c r="G394" s="122">
        <v>45121</v>
      </c>
      <c r="H394" s="120">
        <v>0</v>
      </c>
      <c r="I394" s="120">
        <v>0</v>
      </c>
      <c r="J394" s="120">
        <f t="shared" si="24"/>
        <v>0</v>
      </c>
      <c r="K394" s="120">
        <v>59</v>
      </c>
      <c r="L394" s="120">
        <f>SUM(N394:AG394)</f>
        <v>59</v>
      </c>
      <c r="M394" s="120">
        <f>K394-L394</f>
        <v>0</v>
      </c>
      <c r="N394" s="120">
        <v>59</v>
      </c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</row>
    <row r="395" spans="1:38" s="125" customFormat="1" ht="15" customHeight="1" x14ac:dyDescent="0.25">
      <c r="A395" s="121" t="s">
        <v>40</v>
      </c>
      <c r="B395" s="121" t="s">
        <v>40</v>
      </c>
      <c r="C395" s="123" t="s">
        <v>484</v>
      </c>
      <c r="D395" s="123" t="s">
        <v>517</v>
      </c>
      <c r="E395" s="121" t="s">
        <v>33</v>
      </c>
      <c r="F395" s="121" t="s">
        <v>74</v>
      </c>
      <c r="G395" s="122">
        <v>45170</v>
      </c>
      <c r="H395" s="120">
        <v>690000</v>
      </c>
      <c r="I395" s="120">
        <v>690000</v>
      </c>
      <c r="J395" s="120">
        <f t="shared" si="24"/>
        <v>16500</v>
      </c>
      <c r="K395" s="120">
        <v>673500</v>
      </c>
      <c r="L395" s="112">
        <f t="shared" si="21"/>
        <v>673500</v>
      </c>
      <c r="M395" s="124">
        <f t="shared" si="22"/>
        <v>0</v>
      </c>
      <c r="N395" s="120">
        <v>673500</v>
      </c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</row>
    <row r="396" spans="1:38" ht="28.5" customHeight="1" x14ac:dyDescent="0.25">
      <c r="A396" s="121" t="s">
        <v>39</v>
      </c>
      <c r="B396" s="121" t="s">
        <v>51</v>
      </c>
      <c r="C396" s="123" t="s">
        <v>523</v>
      </c>
      <c r="D396" s="123" t="s">
        <v>522</v>
      </c>
      <c r="E396" s="121" t="s">
        <v>55</v>
      </c>
      <c r="F396" s="121" t="s">
        <v>74</v>
      </c>
      <c r="G396" s="122">
        <v>45121</v>
      </c>
      <c r="H396" s="120">
        <v>0</v>
      </c>
      <c r="I396" s="120">
        <v>0</v>
      </c>
      <c r="J396" s="120">
        <f t="shared" si="24"/>
        <v>0</v>
      </c>
      <c r="K396" s="120">
        <v>243</v>
      </c>
      <c r="L396" s="112">
        <f t="shared" si="21"/>
        <v>243</v>
      </c>
      <c r="M396" s="124">
        <f t="shared" si="22"/>
        <v>0</v>
      </c>
      <c r="N396" s="120">
        <v>243</v>
      </c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20"/>
      <c r="AI396" s="20"/>
      <c r="AJ396" s="20"/>
      <c r="AK396" s="20"/>
      <c r="AL396" s="20"/>
    </row>
    <row r="397" spans="1:38" ht="28.5" customHeight="1" x14ac:dyDescent="0.25">
      <c r="A397" s="121" t="s">
        <v>39</v>
      </c>
      <c r="B397" s="121" t="s">
        <v>51</v>
      </c>
      <c r="C397" s="123" t="s">
        <v>523</v>
      </c>
      <c r="D397" s="123" t="s">
        <v>527</v>
      </c>
      <c r="E397" s="121" t="s">
        <v>34</v>
      </c>
      <c r="F397" s="121" t="s">
        <v>74</v>
      </c>
      <c r="G397" s="122">
        <v>45121</v>
      </c>
      <c r="H397" s="120">
        <v>0</v>
      </c>
      <c r="I397" s="120">
        <v>0</v>
      </c>
      <c r="J397" s="120">
        <f t="shared" si="24"/>
        <v>0</v>
      </c>
      <c r="K397" s="120">
        <v>51</v>
      </c>
      <c r="L397" s="112">
        <f>SUM(N397:AG397)</f>
        <v>51</v>
      </c>
      <c r="M397" s="124">
        <f>K397-L397</f>
        <v>0</v>
      </c>
      <c r="N397" s="120">
        <v>51</v>
      </c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20"/>
      <c r="AI397" s="20"/>
      <c r="AJ397" s="20"/>
      <c r="AK397" s="20"/>
      <c r="AL397" s="20"/>
    </row>
    <row r="398" spans="1:38" ht="28.5" customHeight="1" x14ac:dyDescent="0.25">
      <c r="A398" s="121" t="s">
        <v>39</v>
      </c>
      <c r="B398" s="121" t="s">
        <v>51</v>
      </c>
      <c r="C398" s="123" t="s">
        <v>523</v>
      </c>
      <c r="D398" s="123" t="s">
        <v>524</v>
      </c>
      <c r="E398" s="121" t="s">
        <v>34</v>
      </c>
      <c r="F398" s="121" t="s">
        <v>74</v>
      </c>
      <c r="G398" s="122">
        <v>45121</v>
      </c>
      <c r="H398" s="120">
        <v>0</v>
      </c>
      <c r="I398" s="120">
        <v>0</v>
      </c>
      <c r="J398" s="120">
        <f t="shared" si="24"/>
        <v>0</v>
      </c>
      <c r="K398" s="120">
        <v>13</v>
      </c>
      <c r="L398" s="112">
        <f>SUM(N398:AG398)</f>
        <v>13</v>
      </c>
      <c r="M398" s="124">
        <f>K398-L398</f>
        <v>0</v>
      </c>
      <c r="N398" s="120">
        <v>13</v>
      </c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20"/>
      <c r="AI398" s="20"/>
      <c r="AJ398" s="20"/>
      <c r="AK398" s="20"/>
      <c r="AL398" s="20"/>
    </row>
    <row r="399" spans="1:38" ht="28.5" customHeight="1" x14ac:dyDescent="0.25">
      <c r="A399" s="121" t="s">
        <v>39</v>
      </c>
      <c r="B399" s="121" t="s">
        <v>51</v>
      </c>
      <c r="C399" s="123" t="s">
        <v>523</v>
      </c>
      <c r="D399" s="123" t="s">
        <v>525</v>
      </c>
      <c r="E399" s="121" t="s">
        <v>34</v>
      </c>
      <c r="F399" s="121" t="s">
        <v>74</v>
      </c>
      <c r="G399" s="122">
        <v>45121</v>
      </c>
      <c r="H399" s="120">
        <v>0</v>
      </c>
      <c r="I399" s="120">
        <v>0</v>
      </c>
      <c r="J399" s="120">
        <f t="shared" si="24"/>
        <v>0</v>
      </c>
      <c r="K399" s="120">
        <v>40</v>
      </c>
      <c r="L399" s="112">
        <f>SUM(N399:AG399)</f>
        <v>40</v>
      </c>
      <c r="M399" s="124">
        <f>K399-L399</f>
        <v>0</v>
      </c>
      <c r="N399" s="120">
        <v>40</v>
      </c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20"/>
      <c r="AI399" s="20"/>
      <c r="AJ399" s="20"/>
      <c r="AK399" s="20"/>
      <c r="AL399" s="20"/>
    </row>
    <row r="400" spans="1:38" ht="28.5" customHeight="1" x14ac:dyDescent="0.25">
      <c r="A400" s="121" t="s">
        <v>39</v>
      </c>
      <c r="B400" s="121" t="s">
        <v>51</v>
      </c>
      <c r="C400" s="123" t="s">
        <v>523</v>
      </c>
      <c r="D400" s="123" t="s">
        <v>526</v>
      </c>
      <c r="E400" s="121" t="s">
        <v>34</v>
      </c>
      <c r="F400" s="121" t="s">
        <v>74</v>
      </c>
      <c r="G400" s="122">
        <v>45121</v>
      </c>
      <c r="H400" s="120">
        <v>0</v>
      </c>
      <c r="I400" s="120">
        <v>0</v>
      </c>
      <c r="J400" s="120">
        <f t="shared" si="24"/>
        <v>0</v>
      </c>
      <c r="K400" s="120">
        <v>159</v>
      </c>
      <c r="L400" s="112">
        <f>SUM(N400:AG400)</f>
        <v>159</v>
      </c>
      <c r="M400" s="124">
        <f>K400-L400</f>
        <v>0</v>
      </c>
      <c r="N400" s="120">
        <v>159</v>
      </c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20"/>
      <c r="AI400" s="20"/>
      <c r="AJ400" s="20"/>
      <c r="AK400" s="20"/>
      <c r="AL400" s="20"/>
    </row>
    <row r="401" spans="1:38" s="149" customFormat="1" ht="15" customHeight="1" x14ac:dyDescent="0.25">
      <c r="A401" s="41" t="s">
        <v>40</v>
      </c>
      <c r="B401" s="41" t="s">
        <v>40</v>
      </c>
      <c r="C401" s="43" t="s">
        <v>79</v>
      </c>
      <c r="D401" s="43" t="s">
        <v>80</v>
      </c>
      <c r="E401" s="41" t="s">
        <v>55</v>
      </c>
      <c r="F401" s="41" t="s">
        <v>56</v>
      </c>
      <c r="G401" s="42">
        <v>45285</v>
      </c>
      <c r="H401" s="44">
        <v>4204</v>
      </c>
      <c r="I401" s="44">
        <f>H401*1.18</f>
        <v>4960.7199999999993</v>
      </c>
      <c r="J401" s="44">
        <f t="shared" si="24"/>
        <v>-9.0949470177292824E-13</v>
      </c>
      <c r="K401" s="44">
        <v>4960.72</v>
      </c>
      <c r="L401" s="71">
        <f t="shared" si="21"/>
        <v>4745.96</v>
      </c>
      <c r="M401" s="74">
        <f t="shared" si="22"/>
        <v>214.76000000000022</v>
      </c>
      <c r="N401" s="44"/>
      <c r="O401" s="44"/>
      <c r="P401" s="44">
        <v>1222.48</v>
      </c>
      <c r="Q401" s="44">
        <v>3523.48</v>
      </c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</row>
    <row r="402" spans="1:38" s="149" customFormat="1" ht="15" customHeight="1" x14ac:dyDescent="0.25">
      <c r="A402" s="41" t="s">
        <v>40</v>
      </c>
      <c r="B402" s="41" t="s">
        <v>40</v>
      </c>
      <c r="C402" s="43" t="s">
        <v>79</v>
      </c>
      <c r="D402" s="43" t="s">
        <v>80</v>
      </c>
      <c r="E402" s="41" t="s">
        <v>37</v>
      </c>
      <c r="F402" s="41" t="s">
        <v>56</v>
      </c>
      <c r="G402" s="42">
        <v>45285</v>
      </c>
      <c r="H402" s="44">
        <v>12728</v>
      </c>
      <c r="I402" s="44">
        <f>H402*1.18</f>
        <v>15019.039999999999</v>
      </c>
      <c r="J402" s="44">
        <f t="shared" si="24"/>
        <v>-1.8189894035458565E-12</v>
      </c>
      <c r="K402" s="44">
        <v>15019.04</v>
      </c>
      <c r="L402" s="71">
        <f t="shared" si="21"/>
        <v>15019.04</v>
      </c>
      <c r="M402" s="74">
        <f t="shared" si="22"/>
        <v>0</v>
      </c>
      <c r="N402" s="44">
        <v>4823.84</v>
      </c>
      <c r="O402" s="44">
        <v>5800.88</v>
      </c>
      <c r="P402" s="44">
        <v>4394.32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</row>
    <row r="403" spans="1:38" s="125" customFormat="1" ht="36" customHeight="1" x14ac:dyDescent="0.25">
      <c r="A403" s="121" t="s">
        <v>39</v>
      </c>
      <c r="B403" s="121" t="s">
        <v>51</v>
      </c>
      <c r="C403" s="123" t="s">
        <v>518</v>
      </c>
      <c r="D403" s="123" t="s">
        <v>519</v>
      </c>
      <c r="E403" s="121" t="s">
        <v>34</v>
      </c>
      <c r="F403" s="121" t="s">
        <v>231</v>
      </c>
      <c r="G403" s="122">
        <v>45291</v>
      </c>
      <c r="H403" s="120">
        <v>0</v>
      </c>
      <c r="I403" s="120">
        <v>0</v>
      </c>
      <c r="J403" s="120">
        <f t="shared" si="24"/>
        <v>0</v>
      </c>
      <c r="K403" s="120">
        <v>9950</v>
      </c>
      <c r="L403" s="112">
        <f t="shared" si="21"/>
        <v>0</v>
      </c>
      <c r="M403" s="124">
        <f t="shared" si="22"/>
        <v>9950</v>
      </c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</row>
    <row r="404" spans="1:38" s="23" customFormat="1" ht="15" customHeight="1" x14ac:dyDescent="0.3">
      <c r="A404" s="87" t="s">
        <v>39</v>
      </c>
      <c r="B404" s="87" t="s">
        <v>51</v>
      </c>
      <c r="C404" s="96" t="s">
        <v>241</v>
      </c>
      <c r="D404" s="96" t="s">
        <v>242</v>
      </c>
      <c r="E404" s="87" t="s">
        <v>37</v>
      </c>
      <c r="F404" s="87" t="s">
        <v>74</v>
      </c>
      <c r="G404" s="48">
        <v>45163</v>
      </c>
      <c r="H404" s="44">
        <v>0</v>
      </c>
      <c r="I404" s="44">
        <v>0</v>
      </c>
      <c r="J404" s="44">
        <f t="shared" ref="J404:J435" si="25">IF(A404="ტენდერი",IF(E404="საკუთარი",0,IF(E404="cib",0,IF(E404="usaid",0,IF(E404="FMD",0,I404-K404)))),0)</f>
        <v>0</v>
      </c>
      <c r="K404" s="71">
        <v>2820</v>
      </c>
      <c r="L404" s="71">
        <f t="shared" si="21"/>
        <v>2820</v>
      </c>
      <c r="M404" s="74">
        <f t="shared" si="22"/>
        <v>0</v>
      </c>
      <c r="N404" s="71">
        <v>2820</v>
      </c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</row>
    <row r="405" spans="1:38" ht="15" customHeight="1" x14ac:dyDescent="0.25">
      <c r="A405" s="41" t="s">
        <v>39</v>
      </c>
      <c r="B405" s="41" t="s">
        <v>51</v>
      </c>
      <c r="C405" s="43" t="s">
        <v>237</v>
      </c>
      <c r="D405" s="43" t="s">
        <v>375</v>
      </c>
      <c r="E405" s="41" t="s">
        <v>37</v>
      </c>
      <c r="F405" s="87" t="s">
        <v>74</v>
      </c>
      <c r="G405" s="42">
        <v>45163</v>
      </c>
      <c r="H405" s="44">
        <v>0</v>
      </c>
      <c r="I405" s="44">
        <v>0</v>
      </c>
      <c r="J405" s="44">
        <f t="shared" si="25"/>
        <v>0</v>
      </c>
      <c r="K405" s="44">
        <v>489</v>
      </c>
      <c r="L405" s="71">
        <f t="shared" si="21"/>
        <v>489</v>
      </c>
      <c r="M405" s="74">
        <f t="shared" si="22"/>
        <v>0</v>
      </c>
      <c r="N405" s="44">
        <v>489</v>
      </c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20"/>
      <c r="AI405" s="20"/>
      <c r="AJ405" s="20"/>
      <c r="AK405" s="20"/>
      <c r="AL405" s="20"/>
    </row>
    <row r="406" spans="1:38" ht="15" customHeight="1" x14ac:dyDescent="0.25">
      <c r="A406" s="41" t="s">
        <v>39</v>
      </c>
      <c r="B406" s="43" t="s">
        <v>51</v>
      </c>
      <c r="C406" s="43" t="s">
        <v>520</v>
      </c>
      <c r="D406" s="43" t="s">
        <v>521</v>
      </c>
      <c r="E406" s="41" t="s">
        <v>37</v>
      </c>
      <c r="F406" s="41" t="s">
        <v>74</v>
      </c>
      <c r="G406" s="42">
        <v>45163</v>
      </c>
      <c r="H406" s="44">
        <v>0</v>
      </c>
      <c r="I406" s="44">
        <v>0</v>
      </c>
      <c r="J406" s="44">
        <f t="shared" si="25"/>
        <v>0</v>
      </c>
      <c r="K406" s="44">
        <v>400</v>
      </c>
      <c r="L406" s="71">
        <f t="shared" si="21"/>
        <v>400</v>
      </c>
      <c r="M406" s="74">
        <f t="shared" si="22"/>
        <v>0</v>
      </c>
      <c r="N406" s="44">
        <v>400</v>
      </c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20"/>
      <c r="AI406" s="20"/>
      <c r="AJ406" s="20"/>
      <c r="AK406" s="20"/>
      <c r="AL406" s="20"/>
    </row>
    <row r="407" spans="1:38" ht="15" customHeight="1" x14ac:dyDescent="0.25">
      <c r="A407" s="41" t="s">
        <v>39</v>
      </c>
      <c r="B407" s="43" t="s">
        <v>51</v>
      </c>
      <c r="C407" s="43" t="s">
        <v>394</v>
      </c>
      <c r="D407" s="43" t="s">
        <v>528</v>
      </c>
      <c r="E407" s="41" t="s">
        <v>37</v>
      </c>
      <c r="F407" s="41" t="s">
        <v>74</v>
      </c>
      <c r="G407" s="42">
        <v>45163</v>
      </c>
      <c r="H407" s="44">
        <v>0</v>
      </c>
      <c r="I407" s="44">
        <v>0</v>
      </c>
      <c r="J407" s="44">
        <f t="shared" si="25"/>
        <v>0</v>
      </c>
      <c r="K407" s="44">
        <v>795</v>
      </c>
      <c r="L407" s="71">
        <f t="shared" si="21"/>
        <v>795</v>
      </c>
      <c r="M407" s="74">
        <f>K407-L407</f>
        <v>0</v>
      </c>
      <c r="N407" s="44">
        <v>795</v>
      </c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20"/>
      <c r="AI407" s="20"/>
      <c r="AJ407" s="20"/>
      <c r="AK407" s="20"/>
      <c r="AL407" s="20"/>
    </row>
    <row r="408" spans="1:38" s="149" customFormat="1" ht="15" customHeight="1" x14ac:dyDescent="0.25">
      <c r="A408" s="41" t="s">
        <v>40</v>
      </c>
      <c r="B408" s="41" t="s">
        <v>40</v>
      </c>
      <c r="C408" s="43" t="s">
        <v>544</v>
      </c>
      <c r="D408" s="43" t="s">
        <v>50</v>
      </c>
      <c r="E408" s="41" t="s">
        <v>36</v>
      </c>
      <c r="F408" s="41" t="s">
        <v>56</v>
      </c>
      <c r="G408" s="42">
        <v>45280</v>
      </c>
      <c r="H408" s="44">
        <v>30095</v>
      </c>
      <c r="I408" s="44">
        <v>30095</v>
      </c>
      <c r="J408" s="44">
        <f t="shared" si="25"/>
        <v>0</v>
      </c>
      <c r="K408" s="44">
        <v>30095</v>
      </c>
      <c r="L408" s="71">
        <f t="shared" si="21"/>
        <v>30095</v>
      </c>
      <c r="M408" s="74">
        <f>K408-L408</f>
        <v>0</v>
      </c>
      <c r="N408" s="44">
        <v>462</v>
      </c>
      <c r="O408" s="44">
        <v>17836</v>
      </c>
      <c r="P408" s="44">
        <v>5292</v>
      </c>
      <c r="Q408" s="44">
        <v>40</v>
      </c>
      <c r="R408" s="44">
        <v>4704</v>
      </c>
      <c r="S408" s="44">
        <v>193</v>
      </c>
      <c r="T408" s="44">
        <v>1568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</row>
    <row r="409" spans="1:38" s="125" customFormat="1" ht="15" customHeight="1" x14ac:dyDescent="0.25">
      <c r="A409" s="121" t="s">
        <v>39</v>
      </c>
      <c r="B409" s="123" t="s">
        <v>51</v>
      </c>
      <c r="C409" s="123" t="s">
        <v>503</v>
      </c>
      <c r="D409" s="123" t="s">
        <v>504</v>
      </c>
      <c r="E409" s="121" t="s">
        <v>55</v>
      </c>
      <c r="F409" s="121" t="s">
        <v>56</v>
      </c>
      <c r="G409" s="122">
        <v>45199</v>
      </c>
      <c r="H409" s="120">
        <v>0</v>
      </c>
      <c r="I409" s="120">
        <v>0</v>
      </c>
      <c r="J409" s="120">
        <f t="shared" si="25"/>
        <v>0</v>
      </c>
      <c r="K409" s="120">
        <v>635</v>
      </c>
      <c r="L409" s="112">
        <f t="shared" si="21"/>
        <v>0</v>
      </c>
      <c r="M409" s="124">
        <f>K409-L409</f>
        <v>635</v>
      </c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</row>
    <row r="410" spans="1:38" ht="15" customHeight="1" x14ac:dyDescent="0.25">
      <c r="A410" s="41" t="s">
        <v>39</v>
      </c>
      <c r="B410" s="43" t="s">
        <v>51</v>
      </c>
      <c r="C410" s="43" t="s">
        <v>529</v>
      </c>
      <c r="D410" s="43" t="s">
        <v>530</v>
      </c>
      <c r="E410" s="41" t="s">
        <v>34</v>
      </c>
      <c r="F410" s="41" t="s">
        <v>74</v>
      </c>
      <c r="G410" s="42">
        <v>45163</v>
      </c>
      <c r="H410" s="44">
        <v>0</v>
      </c>
      <c r="I410" s="44">
        <v>0</v>
      </c>
      <c r="J410" s="44">
        <f t="shared" si="25"/>
        <v>0</v>
      </c>
      <c r="K410" s="44">
        <v>4500</v>
      </c>
      <c r="L410" s="71">
        <f t="shared" ref="L410:L422" si="26">SUM(N410:AG410)</f>
        <v>4500</v>
      </c>
      <c r="M410" s="74">
        <f t="shared" ref="M410:M474" si="27">K410-L410</f>
        <v>0</v>
      </c>
      <c r="N410" s="44">
        <v>4500</v>
      </c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20"/>
      <c r="AI410" s="20"/>
      <c r="AJ410" s="20"/>
      <c r="AK410" s="20"/>
      <c r="AL410" s="20"/>
    </row>
    <row r="411" spans="1:38" s="14" customFormat="1" ht="15" customHeight="1" x14ac:dyDescent="0.25">
      <c r="A411" s="52" t="s">
        <v>39</v>
      </c>
      <c r="B411" s="52" t="s">
        <v>44</v>
      </c>
      <c r="C411" s="72" t="s">
        <v>181</v>
      </c>
      <c r="D411" s="72" t="s">
        <v>182</v>
      </c>
      <c r="E411" s="52" t="s">
        <v>34</v>
      </c>
      <c r="F411" s="52" t="s">
        <v>74</v>
      </c>
      <c r="G411" s="48">
        <v>45122</v>
      </c>
      <c r="H411" s="44">
        <v>0</v>
      </c>
      <c r="I411" s="44">
        <v>0</v>
      </c>
      <c r="J411" s="44">
        <f t="shared" si="25"/>
        <v>0</v>
      </c>
      <c r="K411" s="44">
        <v>703.8</v>
      </c>
      <c r="L411" s="71">
        <f t="shared" si="26"/>
        <v>703.8</v>
      </c>
      <c r="M411" s="71">
        <f>K411-L411</f>
        <v>0</v>
      </c>
      <c r="N411" s="112">
        <v>703.8</v>
      </c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</row>
    <row r="412" spans="1:38" s="14" customFormat="1" ht="14.25" customHeight="1" x14ac:dyDescent="0.25">
      <c r="A412" s="52" t="s">
        <v>39</v>
      </c>
      <c r="B412" s="52" t="s">
        <v>44</v>
      </c>
      <c r="C412" s="72" t="s">
        <v>106</v>
      </c>
      <c r="D412" s="72" t="s">
        <v>108</v>
      </c>
      <c r="E412" s="52" t="s">
        <v>34</v>
      </c>
      <c r="F412" s="52" t="s">
        <v>74</v>
      </c>
      <c r="G412" s="48">
        <v>45122</v>
      </c>
      <c r="H412" s="44">
        <v>0</v>
      </c>
      <c r="I412" s="44">
        <v>0</v>
      </c>
      <c r="J412" s="44">
        <f t="shared" si="25"/>
        <v>0</v>
      </c>
      <c r="K412" s="44">
        <v>1929.6</v>
      </c>
      <c r="L412" s="71">
        <f t="shared" si="26"/>
        <v>1929.6</v>
      </c>
      <c r="M412" s="71">
        <f>K412-L412</f>
        <v>0</v>
      </c>
      <c r="N412" s="112">
        <v>1929.6</v>
      </c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</row>
    <row r="413" spans="1:38" s="88" customFormat="1" ht="3" customHeight="1" x14ac:dyDescent="0.25">
      <c r="A413" s="52" t="s">
        <v>39</v>
      </c>
      <c r="B413" s="52" t="s">
        <v>44</v>
      </c>
      <c r="C413" s="72" t="s">
        <v>105</v>
      </c>
      <c r="D413" s="72" t="s">
        <v>107</v>
      </c>
      <c r="E413" s="52" t="s">
        <v>34</v>
      </c>
      <c r="F413" s="52" t="s">
        <v>74</v>
      </c>
      <c r="G413" s="48">
        <v>45118</v>
      </c>
      <c r="H413" s="44">
        <v>0</v>
      </c>
      <c r="I413" s="44">
        <v>0</v>
      </c>
      <c r="J413" s="44">
        <f t="shared" si="25"/>
        <v>0</v>
      </c>
      <c r="K413" s="44">
        <v>968.4</v>
      </c>
      <c r="L413" s="71">
        <f t="shared" si="26"/>
        <v>968.4</v>
      </c>
      <c r="M413" s="71">
        <f>K413-L413</f>
        <v>0</v>
      </c>
      <c r="N413" s="112">
        <v>968.4</v>
      </c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</row>
    <row r="414" spans="1:38" s="130" customFormat="1" ht="15" customHeight="1" x14ac:dyDescent="0.25">
      <c r="A414" s="126" t="s">
        <v>41</v>
      </c>
      <c r="B414" s="126" t="s">
        <v>40</v>
      </c>
      <c r="C414" s="128" t="s">
        <v>105</v>
      </c>
      <c r="D414" s="128" t="s">
        <v>112</v>
      </c>
      <c r="E414" s="126" t="s">
        <v>34</v>
      </c>
      <c r="F414" s="126" t="s">
        <v>74</v>
      </c>
      <c r="G414" s="127">
        <v>45199</v>
      </c>
      <c r="H414" s="120">
        <v>0</v>
      </c>
      <c r="I414" s="120">
        <v>0</v>
      </c>
      <c r="J414" s="120">
        <f t="shared" si="25"/>
        <v>0</v>
      </c>
      <c r="K414" s="120">
        <v>2293.7600000000002</v>
      </c>
      <c r="L414" s="112">
        <f t="shared" si="26"/>
        <v>2293.7600000000002</v>
      </c>
      <c r="M414" s="112">
        <f>K414-L414</f>
        <v>0</v>
      </c>
      <c r="N414" s="124">
        <v>738.81</v>
      </c>
      <c r="O414" s="124">
        <v>347.68</v>
      </c>
      <c r="P414" s="124">
        <v>884.82</v>
      </c>
      <c r="Q414" s="124"/>
      <c r="R414" s="207">
        <f>983.84-R415</f>
        <v>322.45000000000005</v>
      </c>
      <c r="S414" s="124"/>
      <c r="T414" s="124"/>
      <c r="U414" s="124"/>
      <c r="V414" s="124"/>
      <c r="W414" s="124"/>
      <c r="X414" s="124"/>
      <c r="Y414" s="124"/>
      <c r="Z414" s="124"/>
      <c r="AA414" s="124"/>
      <c r="AB414" s="124"/>
      <c r="AC414" s="124"/>
      <c r="AD414" s="124"/>
      <c r="AE414" s="124"/>
      <c r="AF414" s="124"/>
      <c r="AG414" s="124"/>
    </row>
    <row r="415" spans="1:38" s="130" customFormat="1" ht="15" customHeight="1" x14ac:dyDescent="0.25">
      <c r="A415" s="126" t="s">
        <v>41</v>
      </c>
      <c r="B415" s="126" t="s">
        <v>40</v>
      </c>
      <c r="C415" s="128" t="s">
        <v>105</v>
      </c>
      <c r="D415" s="128" t="s">
        <v>112</v>
      </c>
      <c r="E415" s="126" t="s">
        <v>33</v>
      </c>
      <c r="F415" s="126" t="s">
        <v>74</v>
      </c>
      <c r="G415" s="127">
        <v>45199</v>
      </c>
      <c r="H415" s="120">
        <v>0</v>
      </c>
      <c r="I415" s="120">
        <v>0</v>
      </c>
      <c r="J415" s="120">
        <f t="shared" si="25"/>
        <v>0</v>
      </c>
      <c r="K415" s="112">
        <v>2216.34</v>
      </c>
      <c r="L415" s="112">
        <f t="shared" si="26"/>
        <v>2216.3399999999997</v>
      </c>
      <c r="M415" s="112">
        <f>K415-L415</f>
        <v>0</v>
      </c>
      <c r="N415" s="124">
        <v>793.55</v>
      </c>
      <c r="O415" s="124">
        <v>761.4</v>
      </c>
      <c r="P415" s="124"/>
      <c r="Q415" s="124"/>
      <c r="R415" s="124">
        <v>661.39</v>
      </c>
      <c r="S415" s="124"/>
      <c r="T415" s="124"/>
      <c r="U415" s="124"/>
      <c r="V415" s="124"/>
      <c r="W415" s="124"/>
      <c r="X415" s="124"/>
      <c r="Y415" s="124"/>
      <c r="Z415" s="124"/>
      <c r="AA415" s="124"/>
      <c r="AB415" s="124"/>
      <c r="AC415" s="124"/>
      <c r="AD415" s="124"/>
      <c r="AE415" s="124"/>
      <c r="AF415" s="124"/>
      <c r="AG415" s="124"/>
    </row>
    <row r="416" spans="1:38" s="149" customFormat="1" ht="28.5" customHeight="1" x14ac:dyDescent="0.25">
      <c r="A416" s="52" t="s">
        <v>40</v>
      </c>
      <c r="B416" s="52" t="s">
        <v>40</v>
      </c>
      <c r="C416" s="43" t="s">
        <v>531</v>
      </c>
      <c r="D416" s="43" t="s">
        <v>70</v>
      </c>
      <c r="E416" s="41" t="s">
        <v>55</v>
      </c>
      <c r="F416" s="41" t="s">
        <v>56</v>
      </c>
      <c r="G416" s="48">
        <v>45285</v>
      </c>
      <c r="H416" s="44">
        <v>5000</v>
      </c>
      <c r="I416" s="44">
        <v>5000</v>
      </c>
      <c r="J416" s="44">
        <f t="shared" si="25"/>
        <v>0</v>
      </c>
      <c r="K416" s="44">
        <v>5000</v>
      </c>
      <c r="L416" s="71">
        <f t="shared" si="26"/>
        <v>3677.7599999999998</v>
      </c>
      <c r="M416" s="74">
        <f t="shared" si="27"/>
        <v>1322.2400000000002</v>
      </c>
      <c r="N416" s="44"/>
      <c r="O416" s="44"/>
      <c r="P416" s="44">
        <v>2879.97</v>
      </c>
      <c r="Q416" s="44">
        <v>797.79</v>
      </c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</row>
    <row r="417" spans="1:95" s="149" customFormat="1" ht="28.5" customHeight="1" x14ac:dyDescent="0.25">
      <c r="A417" s="52" t="s">
        <v>40</v>
      </c>
      <c r="B417" s="52" t="s">
        <v>40</v>
      </c>
      <c r="C417" s="43" t="s">
        <v>531</v>
      </c>
      <c r="D417" s="43" t="s">
        <v>70</v>
      </c>
      <c r="E417" s="41" t="s">
        <v>37</v>
      </c>
      <c r="F417" s="41" t="s">
        <v>56</v>
      </c>
      <c r="G417" s="48">
        <v>45285</v>
      </c>
      <c r="H417" s="44">
        <v>15000</v>
      </c>
      <c r="I417" s="44">
        <v>15000</v>
      </c>
      <c r="J417" s="44">
        <f t="shared" si="25"/>
        <v>0</v>
      </c>
      <c r="K417" s="44">
        <v>15000</v>
      </c>
      <c r="L417" s="71">
        <f t="shared" si="26"/>
        <v>15000</v>
      </c>
      <c r="M417" s="74">
        <f t="shared" si="27"/>
        <v>0</v>
      </c>
      <c r="N417" s="44">
        <v>2169.62</v>
      </c>
      <c r="O417" s="44">
        <v>2120.0300000000002</v>
      </c>
      <c r="P417" s="44">
        <f>3375.01-P416</f>
        <v>495.04000000000042</v>
      </c>
      <c r="Q417" s="44">
        <v>10215.31</v>
      </c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</row>
    <row r="418" spans="1:95" ht="28.5" customHeight="1" x14ac:dyDescent="0.25">
      <c r="A418" s="41" t="s">
        <v>39</v>
      </c>
      <c r="B418" s="41" t="s">
        <v>51</v>
      </c>
      <c r="C418" s="43" t="s">
        <v>532</v>
      </c>
      <c r="D418" s="43" t="s">
        <v>533</v>
      </c>
      <c r="E418" s="41" t="s">
        <v>36</v>
      </c>
      <c r="F418" s="41" t="s">
        <v>74</v>
      </c>
      <c r="G418" s="42">
        <v>45168</v>
      </c>
      <c r="H418" s="44">
        <v>0</v>
      </c>
      <c r="I418" s="44">
        <v>0</v>
      </c>
      <c r="J418" s="44">
        <f t="shared" si="25"/>
        <v>0</v>
      </c>
      <c r="K418" s="44">
        <v>582.84</v>
      </c>
      <c r="L418" s="71">
        <f t="shared" si="26"/>
        <v>582.84</v>
      </c>
      <c r="M418" s="74">
        <f t="shared" si="27"/>
        <v>0</v>
      </c>
      <c r="N418" s="44">
        <v>582.84</v>
      </c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20"/>
      <c r="AI418" s="20"/>
      <c r="AJ418" s="20"/>
      <c r="AK418" s="20"/>
      <c r="AL418" s="20"/>
    </row>
    <row r="419" spans="1:95" ht="15" customHeight="1" x14ac:dyDescent="0.25">
      <c r="A419" s="41" t="s">
        <v>39</v>
      </c>
      <c r="B419" s="43" t="s">
        <v>51</v>
      </c>
      <c r="C419" s="43" t="s">
        <v>329</v>
      </c>
      <c r="D419" s="43" t="s">
        <v>534</v>
      </c>
      <c r="E419" s="41" t="s">
        <v>34</v>
      </c>
      <c r="F419" s="41" t="s">
        <v>74</v>
      </c>
      <c r="G419" s="42">
        <v>45119</v>
      </c>
      <c r="H419" s="44">
        <v>0</v>
      </c>
      <c r="I419" s="44">
        <v>0</v>
      </c>
      <c r="J419" s="44">
        <f t="shared" si="25"/>
        <v>0</v>
      </c>
      <c r="K419" s="44">
        <v>2856</v>
      </c>
      <c r="L419" s="44">
        <f t="shared" si="26"/>
        <v>2856</v>
      </c>
      <c r="M419" s="74">
        <f t="shared" si="27"/>
        <v>0</v>
      </c>
      <c r="N419" s="44">
        <v>2856</v>
      </c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20"/>
      <c r="AI419" s="20"/>
      <c r="AJ419" s="20"/>
      <c r="AK419" s="20"/>
      <c r="AL419" s="20"/>
    </row>
    <row r="420" spans="1:95" s="14" customFormat="1" ht="28.5" customHeight="1" x14ac:dyDescent="0.25">
      <c r="A420" s="52" t="s">
        <v>39</v>
      </c>
      <c r="B420" s="72" t="s">
        <v>45</v>
      </c>
      <c r="C420" s="92" t="s">
        <v>440</v>
      </c>
      <c r="D420" s="50" t="s">
        <v>441</v>
      </c>
      <c r="E420" s="52" t="s">
        <v>34</v>
      </c>
      <c r="F420" s="52" t="s">
        <v>56</v>
      </c>
      <c r="G420" s="48">
        <v>45137</v>
      </c>
      <c r="H420" s="44">
        <v>0</v>
      </c>
      <c r="I420" s="44">
        <v>0</v>
      </c>
      <c r="J420" s="44">
        <f t="shared" si="25"/>
        <v>0</v>
      </c>
      <c r="K420" s="71">
        <v>211</v>
      </c>
      <c r="L420" s="71">
        <f t="shared" si="26"/>
        <v>211</v>
      </c>
      <c r="M420" s="74">
        <f t="shared" si="27"/>
        <v>0</v>
      </c>
      <c r="N420" s="71">
        <v>211</v>
      </c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</row>
    <row r="421" spans="1:95" s="14" customFormat="1" ht="15" customHeight="1" x14ac:dyDescent="0.25">
      <c r="A421" s="52" t="s">
        <v>39</v>
      </c>
      <c r="B421" s="72" t="s">
        <v>51</v>
      </c>
      <c r="C421" s="72" t="s">
        <v>535</v>
      </c>
      <c r="D421" s="50" t="s">
        <v>348</v>
      </c>
      <c r="E421" s="52" t="s">
        <v>34</v>
      </c>
      <c r="F421" s="52" t="s">
        <v>74</v>
      </c>
      <c r="G421" s="48">
        <v>45119</v>
      </c>
      <c r="H421" s="44">
        <v>0</v>
      </c>
      <c r="I421" s="44">
        <v>0</v>
      </c>
      <c r="J421" s="44">
        <f t="shared" si="25"/>
        <v>0</v>
      </c>
      <c r="K421" s="71">
        <v>6300</v>
      </c>
      <c r="L421" s="71">
        <f t="shared" si="26"/>
        <v>6300</v>
      </c>
      <c r="M421" s="74">
        <f t="shared" si="27"/>
        <v>0</v>
      </c>
      <c r="N421" s="71">
        <v>6300</v>
      </c>
      <c r="O421" s="71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</row>
    <row r="422" spans="1:95" s="130" customFormat="1" ht="15" customHeight="1" x14ac:dyDescent="0.25">
      <c r="A422" s="126" t="s">
        <v>39</v>
      </c>
      <c r="B422" s="128" t="s">
        <v>43</v>
      </c>
      <c r="C422" s="128" t="s">
        <v>386</v>
      </c>
      <c r="D422" s="129" t="s">
        <v>186</v>
      </c>
      <c r="E422" s="126" t="s">
        <v>37</v>
      </c>
      <c r="F422" s="126" t="s">
        <v>74</v>
      </c>
      <c r="G422" s="127">
        <v>45132</v>
      </c>
      <c r="H422" s="120">
        <v>0</v>
      </c>
      <c r="I422" s="120">
        <v>0</v>
      </c>
      <c r="J422" s="120">
        <f t="shared" si="25"/>
        <v>0</v>
      </c>
      <c r="K422" s="112">
        <v>314</v>
      </c>
      <c r="L422" s="112">
        <f t="shared" si="26"/>
        <v>314</v>
      </c>
      <c r="M422" s="124">
        <f t="shared" si="27"/>
        <v>0</v>
      </c>
      <c r="N422" s="112">
        <v>314</v>
      </c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  <c r="AC422" s="112"/>
      <c r="AD422" s="112"/>
      <c r="AE422" s="112"/>
      <c r="AF422" s="112"/>
      <c r="AG422" s="112"/>
    </row>
    <row r="423" spans="1:95" s="125" customFormat="1" ht="15" customHeight="1" x14ac:dyDescent="0.25">
      <c r="A423" s="121" t="s">
        <v>39</v>
      </c>
      <c r="B423" s="121" t="s">
        <v>51</v>
      </c>
      <c r="C423" s="123" t="s">
        <v>537</v>
      </c>
      <c r="D423" s="123" t="s">
        <v>521</v>
      </c>
      <c r="E423" s="121" t="s">
        <v>37</v>
      </c>
      <c r="F423" s="121" t="s">
        <v>74</v>
      </c>
      <c r="G423" s="122">
        <v>45163</v>
      </c>
      <c r="H423" s="120">
        <v>0</v>
      </c>
      <c r="I423" s="120">
        <v>0</v>
      </c>
      <c r="J423" s="120">
        <f t="shared" si="25"/>
        <v>0</v>
      </c>
      <c r="K423" s="120">
        <v>96.19</v>
      </c>
      <c r="L423" s="112">
        <v>96.19</v>
      </c>
      <c r="M423" s="124">
        <f t="shared" si="27"/>
        <v>0</v>
      </c>
      <c r="N423" s="120">
        <v>96.19</v>
      </c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</row>
    <row r="424" spans="1:95" ht="15" customHeight="1" x14ac:dyDescent="0.25">
      <c r="A424" s="41" t="s">
        <v>39</v>
      </c>
      <c r="B424" s="41" t="s">
        <v>251</v>
      </c>
      <c r="C424" s="43" t="s">
        <v>538</v>
      </c>
      <c r="D424" s="43" t="s">
        <v>540</v>
      </c>
      <c r="E424" s="41" t="s">
        <v>35</v>
      </c>
      <c r="F424" s="41" t="s">
        <v>56</v>
      </c>
      <c r="G424" s="42">
        <v>45285</v>
      </c>
      <c r="H424" s="44">
        <v>0</v>
      </c>
      <c r="I424" s="44">
        <v>0</v>
      </c>
      <c r="J424" s="44">
        <f t="shared" si="25"/>
        <v>0</v>
      </c>
      <c r="K424" s="44">
        <v>76300</v>
      </c>
      <c r="L424" s="71">
        <f t="shared" ref="L424:L430" si="28">SUM(N424:AG424)</f>
        <v>76300</v>
      </c>
      <c r="M424" s="74">
        <f t="shared" si="27"/>
        <v>0</v>
      </c>
      <c r="N424" s="44">
        <v>33600</v>
      </c>
      <c r="O424" s="44">
        <v>42700</v>
      </c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20"/>
      <c r="AI424" s="20"/>
      <c r="AJ424" s="20"/>
      <c r="AK424" s="20"/>
      <c r="AL424" s="20"/>
    </row>
    <row r="425" spans="1:95" s="217" customFormat="1" ht="14.25" customHeight="1" x14ac:dyDescent="0.25">
      <c r="A425" s="126" t="s">
        <v>39</v>
      </c>
      <c r="B425" s="126" t="s">
        <v>51</v>
      </c>
      <c r="C425" s="205" t="s">
        <v>539</v>
      </c>
      <c r="D425" s="128" t="s">
        <v>184</v>
      </c>
      <c r="E425" s="126" t="s">
        <v>34</v>
      </c>
      <c r="F425" s="126" t="s">
        <v>74</v>
      </c>
      <c r="G425" s="127">
        <v>45198</v>
      </c>
      <c r="H425" s="120">
        <v>0</v>
      </c>
      <c r="I425" s="120">
        <v>0</v>
      </c>
      <c r="J425" s="120">
        <f t="shared" si="25"/>
        <v>0</v>
      </c>
      <c r="K425" s="213">
        <v>200</v>
      </c>
      <c r="L425" s="112">
        <f t="shared" si="28"/>
        <v>200</v>
      </c>
      <c r="M425" s="112">
        <f t="shared" si="27"/>
        <v>0</v>
      </c>
      <c r="N425" s="120">
        <v>200</v>
      </c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  <c r="AC425" s="112"/>
      <c r="AD425" s="112"/>
      <c r="AE425" s="112"/>
      <c r="AF425" s="112"/>
      <c r="AG425" s="214"/>
      <c r="AH425" s="215"/>
      <c r="AI425" s="215"/>
      <c r="AJ425" s="216"/>
      <c r="AK425" s="215"/>
      <c r="AL425" s="215"/>
      <c r="AM425" s="215"/>
      <c r="AN425" s="215"/>
      <c r="AO425" s="215"/>
      <c r="AP425" s="215"/>
      <c r="AQ425" s="215"/>
    </row>
    <row r="426" spans="1:95" s="125" customFormat="1" ht="42.75" customHeight="1" x14ac:dyDescent="0.25">
      <c r="A426" s="121" t="s">
        <v>39</v>
      </c>
      <c r="B426" s="123" t="s">
        <v>96</v>
      </c>
      <c r="C426" s="123" t="s">
        <v>99</v>
      </c>
      <c r="D426" s="123" t="s">
        <v>102</v>
      </c>
      <c r="E426" s="121" t="s">
        <v>37</v>
      </c>
      <c r="F426" s="121" t="s">
        <v>56</v>
      </c>
      <c r="G426" s="122">
        <v>45291</v>
      </c>
      <c r="H426" s="120">
        <v>0</v>
      </c>
      <c r="I426" s="120">
        <v>0</v>
      </c>
      <c r="J426" s="120">
        <f t="shared" si="25"/>
        <v>0</v>
      </c>
      <c r="K426" s="120">
        <v>50000</v>
      </c>
      <c r="L426" s="120">
        <f t="shared" si="28"/>
        <v>48841.4</v>
      </c>
      <c r="M426" s="120">
        <f t="shared" si="27"/>
        <v>1158.5999999999985</v>
      </c>
      <c r="N426" s="120"/>
      <c r="O426" s="112">
        <v>8231.2000000000007</v>
      </c>
      <c r="P426" s="112"/>
      <c r="Q426" s="112">
        <v>9005</v>
      </c>
      <c r="R426" s="112">
        <f>12244-R427</f>
        <v>5000</v>
      </c>
      <c r="S426" s="112"/>
      <c r="T426" s="112">
        <f>13029-T427</f>
        <v>12609.8</v>
      </c>
      <c r="U426" s="112">
        <v>11746</v>
      </c>
      <c r="V426" s="112">
        <v>252.4</v>
      </c>
      <c r="W426" s="112">
        <v>1997</v>
      </c>
      <c r="X426" s="112"/>
      <c r="Y426" s="112"/>
      <c r="Z426" s="120"/>
      <c r="AA426" s="120"/>
      <c r="AB426" s="120"/>
      <c r="AC426" s="120"/>
      <c r="AD426" s="120"/>
      <c r="AE426" s="120"/>
      <c r="AF426" s="120"/>
      <c r="AG426" s="120"/>
    </row>
    <row r="427" spans="1:95" s="125" customFormat="1" ht="42.75" customHeight="1" x14ac:dyDescent="0.25">
      <c r="A427" s="121" t="s">
        <v>39</v>
      </c>
      <c r="B427" s="123" t="s">
        <v>96</v>
      </c>
      <c r="C427" s="123" t="s">
        <v>99</v>
      </c>
      <c r="D427" s="123" t="s">
        <v>102</v>
      </c>
      <c r="E427" s="121" t="s">
        <v>55</v>
      </c>
      <c r="F427" s="121" t="s">
        <v>56</v>
      </c>
      <c r="G427" s="122">
        <v>45291</v>
      </c>
      <c r="H427" s="120">
        <v>0</v>
      </c>
      <c r="I427" s="120">
        <v>0</v>
      </c>
      <c r="J427" s="120">
        <f t="shared" si="25"/>
        <v>0</v>
      </c>
      <c r="K427" s="120">
        <v>50000</v>
      </c>
      <c r="L427" s="120">
        <f t="shared" si="28"/>
        <v>49999.999999999993</v>
      </c>
      <c r="M427" s="120">
        <f t="shared" si="27"/>
        <v>0</v>
      </c>
      <c r="N427" s="120">
        <v>6677</v>
      </c>
      <c r="O427" s="112"/>
      <c r="P427" s="112">
        <v>10773.2</v>
      </c>
      <c r="Q427" s="112"/>
      <c r="R427" s="218">
        <v>7244</v>
      </c>
      <c r="S427" s="112">
        <v>12696</v>
      </c>
      <c r="T427" s="112">
        <v>419.2</v>
      </c>
      <c r="U427" s="112"/>
      <c r="V427" s="112">
        <v>12190.6</v>
      </c>
      <c r="W427" s="112"/>
      <c r="X427" s="112"/>
      <c r="Y427" s="112"/>
      <c r="Z427" s="120"/>
      <c r="AA427" s="120"/>
      <c r="AB427" s="120"/>
      <c r="AC427" s="120"/>
      <c r="AD427" s="120"/>
      <c r="AE427" s="120"/>
      <c r="AF427" s="120"/>
      <c r="AG427" s="120"/>
    </row>
    <row r="428" spans="1:95" s="149" customFormat="1" ht="15" customHeight="1" x14ac:dyDescent="0.25">
      <c r="A428" s="41" t="s">
        <v>39</v>
      </c>
      <c r="B428" s="47" t="s">
        <v>43</v>
      </c>
      <c r="C428" s="50" t="s">
        <v>154</v>
      </c>
      <c r="D428" s="50" t="s">
        <v>156</v>
      </c>
      <c r="E428" s="47" t="s">
        <v>34</v>
      </c>
      <c r="F428" s="47" t="s">
        <v>74</v>
      </c>
      <c r="G428" s="51">
        <v>45291</v>
      </c>
      <c r="H428" s="44">
        <v>0</v>
      </c>
      <c r="I428" s="44">
        <v>0</v>
      </c>
      <c r="J428" s="44">
        <f t="shared" si="25"/>
        <v>0</v>
      </c>
      <c r="K428" s="44">
        <v>300</v>
      </c>
      <c r="L428" s="44">
        <f t="shared" si="28"/>
        <v>300</v>
      </c>
      <c r="M428" s="44">
        <f>K428-L428</f>
        <v>0</v>
      </c>
      <c r="N428" s="71"/>
      <c r="O428" s="71"/>
      <c r="P428" s="71">
        <v>300</v>
      </c>
      <c r="Q428" s="71"/>
      <c r="R428" s="71"/>
      <c r="S428" s="71"/>
      <c r="T428" s="71"/>
      <c r="U428" s="71"/>
      <c r="V428" s="71"/>
      <c r="W428" s="71"/>
      <c r="X428" s="71"/>
      <c r="Y428" s="71"/>
      <c r="Z428" s="44"/>
      <c r="AA428" s="44"/>
      <c r="AB428" s="44"/>
      <c r="AC428" s="44"/>
      <c r="AD428" s="44"/>
      <c r="AE428" s="44"/>
      <c r="AF428" s="44"/>
      <c r="AG428" s="44"/>
    </row>
    <row r="429" spans="1:95" s="149" customFormat="1" ht="15" customHeight="1" x14ac:dyDescent="0.25">
      <c r="A429" s="41" t="s">
        <v>39</v>
      </c>
      <c r="B429" s="47" t="s">
        <v>43</v>
      </c>
      <c r="C429" s="50" t="s">
        <v>154</v>
      </c>
      <c r="D429" s="50" t="s">
        <v>156</v>
      </c>
      <c r="E429" s="47" t="s">
        <v>37</v>
      </c>
      <c r="F429" s="47" t="s">
        <v>74</v>
      </c>
      <c r="G429" s="51">
        <v>45291</v>
      </c>
      <c r="H429" s="44">
        <v>0</v>
      </c>
      <c r="I429" s="44">
        <v>0</v>
      </c>
      <c r="J429" s="44">
        <f t="shared" si="25"/>
        <v>0</v>
      </c>
      <c r="K429" s="45">
        <v>1700</v>
      </c>
      <c r="L429" s="45">
        <f t="shared" si="28"/>
        <v>1695.7</v>
      </c>
      <c r="M429" s="45">
        <f t="shared" si="27"/>
        <v>4.2999999999999545</v>
      </c>
      <c r="N429" s="71">
        <v>537.6</v>
      </c>
      <c r="O429" s="71">
        <v>489</v>
      </c>
      <c r="P429" s="71">
        <v>441.4</v>
      </c>
      <c r="Q429" s="71">
        <v>227.7</v>
      </c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44"/>
      <c r="AC429" s="44"/>
      <c r="AD429" s="44"/>
      <c r="AE429" s="44"/>
      <c r="AF429" s="44"/>
      <c r="AG429" s="44"/>
    </row>
    <row r="430" spans="1:95" s="130" customFormat="1" ht="15" customHeight="1" x14ac:dyDescent="0.25">
      <c r="A430" s="126" t="s">
        <v>39</v>
      </c>
      <c r="B430" s="126" t="s">
        <v>51</v>
      </c>
      <c r="C430" s="128" t="s">
        <v>541</v>
      </c>
      <c r="D430" s="128" t="s">
        <v>542</v>
      </c>
      <c r="E430" s="126" t="s">
        <v>37</v>
      </c>
      <c r="F430" s="126" t="s">
        <v>74</v>
      </c>
      <c r="G430" s="127">
        <v>45163</v>
      </c>
      <c r="H430" s="120">
        <v>0</v>
      </c>
      <c r="I430" s="120">
        <v>0</v>
      </c>
      <c r="J430" s="120">
        <f t="shared" si="25"/>
        <v>0</v>
      </c>
      <c r="K430" s="112">
        <v>430</v>
      </c>
      <c r="L430" s="112">
        <f t="shared" si="28"/>
        <v>430</v>
      </c>
      <c r="M430" s="124">
        <f t="shared" si="27"/>
        <v>0</v>
      </c>
      <c r="N430" s="112">
        <v>430</v>
      </c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12"/>
      <c r="AC430" s="112"/>
      <c r="AD430" s="112"/>
      <c r="AE430" s="112"/>
      <c r="AF430" s="112"/>
      <c r="AG430" s="112"/>
    </row>
    <row r="431" spans="1:95" s="125" customFormat="1" ht="15" customHeight="1" x14ac:dyDescent="0.25">
      <c r="A431" s="121" t="s">
        <v>39</v>
      </c>
      <c r="B431" s="121" t="s">
        <v>51</v>
      </c>
      <c r="C431" s="123" t="s">
        <v>480</v>
      </c>
      <c r="D431" s="123" t="s">
        <v>543</v>
      </c>
      <c r="E431" s="121" t="s">
        <v>34</v>
      </c>
      <c r="F431" s="121" t="s">
        <v>74</v>
      </c>
      <c r="G431" s="122">
        <v>45127</v>
      </c>
      <c r="H431" s="120">
        <v>0</v>
      </c>
      <c r="I431" s="120">
        <v>0</v>
      </c>
      <c r="J431" s="120">
        <f t="shared" si="25"/>
        <v>0</v>
      </c>
      <c r="K431" s="120">
        <v>137</v>
      </c>
      <c r="L431" s="120"/>
      <c r="M431" s="124">
        <f t="shared" si="27"/>
        <v>137</v>
      </c>
      <c r="N431" s="120">
        <v>137</v>
      </c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</row>
    <row r="432" spans="1:95" s="125" customFormat="1" ht="15" customHeight="1" x14ac:dyDescent="0.25">
      <c r="A432" s="126" t="s">
        <v>39</v>
      </c>
      <c r="B432" s="126" t="s">
        <v>43</v>
      </c>
      <c r="C432" s="123" t="s">
        <v>185</v>
      </c>
      <c r="D432" s="123" t="s">
        <v>186</v>
      </c>
      <c r="E432" s="121" t="s">
        <v>37</v>
      </c>
      <c r="F432" s="126" t="s">
        <v>74</v>
      </c>
      <c r="G432" s="122">
        <v>45132</v>
      </c>
      <c r="H432" s="120">
        <v>0</v>
      </c>
      <c r="I432" s="120">
        <v>0</v>
      </c>
      <c r="J432" s="120">
        <f t="shared" si="25"/>
        <v>0</v>
      </c>
      <c r="K432" s="120">
        <v>208</v>
      </c>
      <c r="L432" s="112">
        <f t="shared" ref="L432:L474" si="29">SUM(N432:AG432)</f>
        <v>208</v>
      </c>
      <c r="M432" s="124">
        <f t="shared" si="27"/>
        <v>0</v>
      </c>
      <c r="N432" s="120">
        <v>208</v>
      </c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  <c r="BV432" s="24"/>
      <c r="BW432" s="24"/>
      <c r="BX432" s="24"/>
      <c r="BY432" s="24"/>
      <c r="BZ432" s="24"/>
      <c r="CA432" s="24"/>
      <c r="CB432" s="24"/>
      <c r="CC432" s="24"/>
      <c r="CD432" s="24"/>
      <c r="CE432" s="24"/>
      <c r="CF432" s="24"/>
      <c r="CG432" s="24"/>
      <c r="CH432" s="24"/>
      <c r="CI432" s="24"/>
      <c r="CJ432" s="24"/>
      <c r="CK432" s="24"/>
      <c r="CL432" s="24"/>
      <c r="CM432" s="24"/>
      <c r="CN432" s="24"/>
      <c r="CO432" s="24"/>
      <c r="CP432" s="24"/>
      <c r="CQ432" s="24"/>
    </row>
    <row r="433" spans="1:38" s="125" customFormat="1" ht="15" customHeight="1" x14ac:dyDescent="0.25">
      <c r="A433" s="126" t="s">
        <v>39</v>
      </c>
      <c r="B433" s="126" t="s">
        <v>43</v>
      </c>
      <c r="C433" s="128" t="s">
        <v>546</v>
      </c>
      <c r="D433" s="123" t="s">
        <v>346</v>
      </c>
      <c r="E433" s="126" t="s">
        <v>37</v>
      </c>
      <c r="F433" s="126" t="s">
        <v>56</v>
      </c>
      <c r="G433" s="127">
        <v>45120</v>
      </c>
      <c r="H433" s="120">
        <v>0</v>
      </c>
      <c r="I433" s="120">
        <v>0</v>
      </c>
      <c r="J433" s="120">
        <f t="shared" si="25"/>
        <v>0</v>
      </c>
      <c r="K433" s="120">
        <v>695.49</v>
      </c>
      <c r="L433" s="112">
        <f t="shared" si="29"/>
        <v>695.49</v>
      </c>
      <c r="M433" s="124">
        <f t="shared" si="27"/>
        <v>0</v>
      </c>
      <c r="N433" s="120">
        <v>695.49</v>
      </c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</row>
    <row r="434" spans="1:38" s="125" customFormat="1" ht="15" customHeight="1" x14ac:dyDescent="0.25">
      <c r="A434" s="121" t="s">
        <v>39</v>
      </c>
      <c r="B434" s="121" t="s">
        <v>43</v>
      </c>
      <c r="C434" s="123" t="s">
        <v>547</v>
      </c>
      <c r="D434" s="123" t="s">
        <v>346</v>
      </c>
      <c r="E434" s="121" t="s">
        <v>37</v>
      </c>
      <c r="F434" s="121" t="s">
        <v>56</v>
      </c>
      <c r="G434" s="122">
        <v>45120</v>
      </c>
      <c r="H434" s="120">
        <v>0</v>
      </c>
      <c r="I434" s="120">
        <v>0</v>
      </c>
      <c r="J434" s="120">
        <f t="shared" si="25"/>
        <v>0</v>
      </c>
      <c r="K434" s="120">
        <v>227</v>
      </c>
      <c r="L434" s="120">
        <f t="shared" si="29"/>
        <v>227</v>
      </c>
      <c r="M434" s="124">
        <f t="shared" si="27"/>
        <v>0</v>
      </c>
      <c r="N434" s="120">
        <v>227</v>
      </c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</row>
    <row r="435" spans="1:38" s="125" customFormat="1" ht="15" customHeight="1" x14ac:dyDescent="0.25">
      <c r="A435" s="126" t="s">
        <v>39</v>
      </c>
      <c r="B435" s="126" t="s">
        <v>43</v>
      </c>
      <c r="C435" s="123" t="s">
        <v>416</v>
      </c>
      <c r="D435" s="123" t="s">
        <v>469</v>
      </c>
      <c r="E435" s="121" t="s">
        <v>34</v>
      </c>
      <c r="F435" s="121" t="s">
        <v>74</v>
      </c>
      <c r="G435" s="122">
        <v>45132</v>
      </c>
      <c r="H435" s="120">
        <v>0</v>
      </c>
      <c r="I435" s="120">
        <v>0</v>
      </c>
      <c r="J435" s="120">
        <f t="shared" si="25"/>
        <v>0</v>
      </c>
      <c r="K435" s="120">
        <v>118.32</v>
      </c>
      <c r="L435" s="112">
        <f t="shared" si="29"/>
        <v>118.32</v>
      </c>
      <c r="M435" s="124">
        <f t="shared" si="27"/>
        <v>0</v>
      </c>
      <c r="N435" s="120">
        <v>118.32</v>
      </c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</row>
    <row r="436" spans="1:38" s="125" customFormat="1" ht="15" customHeight="1" x14ac:dyDescent="0.25">
      <c r="A436" s="121" t="s">
        <v>39</v>
      </c>
      <c r="B436" s="121" t="s">
        <v>43</v>
      </c>
      <c r="C436" s="123" t="s">
        <v>548</v>
      </c>
      <c r="D436" s="123" t="s">
        <v>346</v>
      </c>
      <c r="E436" s="121" t="s">
        <v>37</v>
      </c>
      <c r="F436" s="121" t="s">
        <v>56</v>
      </c>
      <c r="G436" s="122">
        <v>45120</v>
      </c>
      <c r="H436" s="120">
        <v>0</v>
      </c>
      <c r="I436" s="120">
        <v>0</v>
      </c>
      <c r="J436" s="120">
        <f t="shared" ref="J436:J467" si="30">IF(A436="ტენდერი",IF(E436="საკუთარი",0,IF(E436="cib",0,IF(E436="usaid",0,IF(E436="FMD",0,I436-K436)))),0)</f>
        <v>0</v>
      </c>
      <c r="K436" s="120">
        <v>195</v>
      </c>
      <c r="L436" s="120">
        <f t="shared" si="29"/>
        <v>195</v>
      </c>
      <c r="M436" s="124">
        <f>K436-L436</f>
        <v>0</v>
      </c>
      <c r="N436" s="120">
        <v>195</v>
      </c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</row>
    <row r="437" spans="1:38" s="125" customFormat="1" ht="15" customHeight="1" x14ac:dyDescent="0.25">
      <c r="A437" s="121" t="s">
        <v>39</v>
      </c>
      <c r="B437" s="121" t="s">
        <v>43</v>
      </c>
      <c r="C437" s="123" t="s">
        <v>549</v>
      </c>
      <c r="D437" s="123" t="s">
        <v>346</v>
      </c>
      <c r="E437" s="121" t="s">
        <v>37</v>
      </c>
      <c r="F437" s="121" t="s">
        <v>56</v>
      </c>
      <c r="G437" s="122">
        <v>45121</v>
      </c>
      <c r="H437" s="120">
        <v>0</v>
      </c>
      <c r="I437" s="120">
        <v>0</v>
      </c>
      <c r="J437" s="120">
        <f t="shared" si="30"/>
        <v>0</v>
      </c>
      <c r="K437" s="120">
        <v>761</v>
      </c>
      <c r="L437" s="120">
        <f t="shared" si="29"/>
        <v>761</v>
      </c>
      <c r="M437" s="124">
        <f>K437-L437</f>
        <v>0</v>
      </c>
      <c r="N437" s="120">
        <v>761</v>
      </c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</row>
    <row r="438" spans="1:38" s="125" customFormat="1" ht="15" customHeight="1" x14ac:dyDescent="0.25">
      <c r="A438" s="121" t="s">
        <v>39</v>
      </c>
      <c r="B438" s="121" t="s">
        <v>43</v>
      </c>
      <c r="C438" s="123" t="s">
        <v>178</v>
      </c>
      <c r="D438" s="123" t="s">
        <v>346</v>
      </c>
      <c r="E438" s="121" t="s">
        <v>37</v>
      </c>
      <c r="F438" s="121" t="s">
        <v>56</v>
      </c>
      <c r="G438" s="122">
        <v>45124</v>
      </c>
      <c r="H438" s="120">
        <v>0</v>
      </c>
      <c r="I438" s="120">
        <v>0</v>
      </c>
      <c r="J438" s="120">
        <f t="shared" si="30"/>
        <v>0</v>
      </c>
      <c r="K438" s="120">
        <v>294.60000000000002</v>
      </c>
      <c r="L438" s="120">
        <f t="shared" si="29"/>
        <v>294.60000000000002</v>
      </c>
      <c r="M438" s="124">
        <f>K438-L438</f>
        <v>0</v>
      </c>
      <c r="N438" s="120">
        <v>294.60000000000002</v>
      </c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</row>
    <row r="439" spans="1:38" s="125" customFormat="1" ht="15" customHeight="1" x14ac:dyDescent="0.25">
      <c r="A439" s="121" t="s">
        <v>39</v>
      </c>
      <c r="B439" s="121" t="s">
        <v>43</v>
      </c>
      <c r="C439" s="123" t="s">
        <v>551</v>
      </c>
      <c r="D439" s="123" t="s">
        <v>346</v>
      </c>
      <c r="E439" s="121" t="s">
        <v>37</v>
      </c>
      <c r="F439" s="121" t="s">
        <v>56</v>
      </c>
      <c r="G439" s="122">
        <v>45124</v>
      </c>
      <c r="H439" s="120">
        <v>0</v>
      </c>
      <c r="I439" s="120">
        <v>0</v>
      </c>
      <c r="J439" s="120">
        <f t="shared" si="30"/>
        <v>0</v>
      </c>
      <c r="K439" s="120">
        <v>386.65</v>
      </c>
      <c r="L439" s="120">
        <f t="shared" si="29"/>
        <v>386.65</v>
      </c>
      <c r="M439" s="124">
        <f>K439-L439</f>
        <v>0</v>
      </c>
      <c r="N439" s="120">
        <v>386.65</v>
      </c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</row>
    <row r="440" spans="1:38" s="125" customFormat="1" ht="15" customHeight="1" x14ac:dyDescent="0.25">
      <c r="A440" s="121" t="s">
        <v>39</v>
      </c>
      <c r="B440" s="121" t="s">
        <v>51</v>
      </c>
      <c r="C440" s="123" t="s">
        <v>116</v>
      </c>
      <c r="D440" s="123" t="s">
        <v>133</v>
      </c>
      <c r="E440" s="121" t="s">
        <v>37</v>
      </c>
      <c r="F440" s="121" t="s">
        <v>74</v>
      </c>
      <c r="G440" s="122">
        <v>45163</v>
      </c>
      <c r="H440" s="120">
        <v>0</v>
      </c>
      <c r="I440" s="120">
        <v>0</v>
      </c>
      <c r="J440" s="120">
        <f t="shared" si="30"/>
        <v>0</v>
      </c>
      <c r="K440" s="120">
        <v>5840</v>
      </c>
      <c r="L440" s="112">
        <f t="shared" si="29"/>
        <v>5840</v>
      </c>
      <c r="M440" s="124">
        <f t="shared" si="27"/>
        <v>0</v>
      </c>
      <c r="N440" s="120">
        <v>5840</v>
      </c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</row>
    <row r="441" spans="1:38" s="125" customFormat="1" ht="15" customHeight="1" x14ac:dyDescent="0.25">
      <c r="A441" s="121" t="s">
        <v>39</v>
      </c>
      <c r="B441" s="121" t="s">
        <v>51</v>
      </c>
      <c r="C441" s="123" t="s">
        <v>116</v>
      </c>
      <c r="D441" s="123" t="s">
        <v>133</v>
      </c>
      <c r="E441" s="121" t="s">
        <v>34</v>
      </c>
      <c r="F441" s="121" t="s">
        <v>74</v>
      </c>
      <c r="G441" s="122">
        <v>45163</v>
      </c>
      <c r="H441" s="120">
        <v>0</v>
      </c>
      <c r="I441" s="120">
        <v>0</v>
      </c>
      <c r="J441" s="120">
        <f t="shared" si="30"/>
        <v>0</v>
      </c>
      <c r="K441" s="120">
        <v>1460</v>
      </c>
      <c r="L441" s="112">
        <f t="shared" si="29"/>
        <v>1460</v>
      </c>
      <c r="M441" s="124">
        <f>K441-L441</f>
        <v>0</v>
      </c>
      <c r="N441" s="120">
        <v>1460</v>
      </c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</row>
    <row r="442" spans="1:38" s="125" customFormat="1" ht="15" customHeight="1" x14ac:dyDescent="0.25">
      <c r="A442" s="126" t="s">
        <v>41</v>
      </c>
      <c r="B442" s="126" t="s">
        <v>40</v>
      </c>
      <c r="C442" s="128" t="s">
        <v>106</v>
      </c>
      <c r="D442" s="123" t="s">
        <v>111</v>
      </c>
      <c r="E442" s="121" t="s">
        <v>325</v>
      </c>
      <c r="F442" s="121" t="s">
        <v>74</v>
      </c>
      <c r="G442" s="122">
        <v>45291</v>
      </c>
      <c r="H442" s="120">
        <v>0</v>
      </c>
      <c r="I442" s="120">
        <v>0</v>
      </c>
      <c r="J442" s="120">
        <f t="shared" si="30"/>
        <v>0</v>
      </c>
      <c r="K442" s="120">
        <v>2100</v>
      </c>
      <c r="L442" s="112">
        <f t="shared" si="29"/>
        <v>2100</v>
      </c>
      <c r="M442" s="124">
        <f>K442-L442</f>
        <v>0</v>
      </c>
      <c r="N442" s="120">
        <v>367.06</v>
      </c>
      <c r="O442" s="120">
        <v>1030.26</v>
      </c>
      <c r="P442" s="120">
        <v>702.68</v>
      </c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</row>
    <row r="443" spans="1:38" ht="15" customHeight="1" x14ac:dyDescent="0.25">
      <c r="A443" s="52" t="s">
        <v>39</v>
      </c>
      <c r="B443" s="52" t="s">
        <v>51</v>
      </c>
      <c r="C443" s="72" t="s">
        <v>552</v>
      </c>
      <c r="D443" s="43" t="s">
        <v>553</v>
      </c>
      <c r="E443" s="52" t="s">
        <v>34</v>
      </c>
      <c r="F443" s="52" t="s">
        <v>74</v>
      </c>
      <c r="G443" s="48">
        <v>45285</v>
      </c>
      <c r="H443" s="9">
        <v>0</v>
      </c>
      <c r="I443" s="9">
        <v>0</v>
      </c>
      <c r="J443" s="9">
        <f t="shared" si="30"/>
        <v>0</v>
      </c>
      <c r="K443" s="10">
        <v>1440</v>
      </c>
      <c r="L443" s="12">
        <f t="shared" si="29"/>
        <v>1404</v>
      </c>
      <c r="M443" s="29">
        <f t="shared" si="27"/>
        <v>36</v>
      </c>
      <c r="N443" s="44">
        <v>1382.4</v>
      </c>
      <c r="O443" s="44">
        <v>21.6</v>
      </c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20"/>
      <c r="AI443" s="20"/>
      <c r="AJ443" s="20"/>
      <c r="AK443" s="20"/>
      <c r="AL443" s="20"/>
    </row>
    <row r="444" spans="1:38" s="125" customFormat="1" ht="15" customHeight="1" x14ac:dyDescent="0.25">
      <c r="A444" s="121" t="s">
        <v>39</v>
      </c>
      <c r="B444" s="121" t="s">
        <v>43</v>
      </c>
      <c r="C444" s="123" t="s">
        <v>554</v>
      </c>
      <c r="D444" s="123" t="s">
        <v>346</v>
      </c>
      <c r="E444" s="121" t="s">
        <v>37</v>
      </c>
      <c r="F444" s="121" t="s">
        <v>56</v>
      </c>
      <c r="G444" s="122">
        <v>45127</v>
      </c>
      <c r="H444" s="120">
        <v>0</v>
      </c>
      <c r="I444" s="120">
        <v>0</v>
      </c>
      <c r="J444" s="120">
        <f t="shared" si="30"/>
        <v>0</v>
      </c>
      <c r="K444" s="120">
        <v>404</v>
      </c>
      <c r="L444" s="120">
        <f t="shared" si="29"/>
        <v>404</v>
      </c>
      <c r="M444" s="124">
        <f t="shared" si="27"/>
        <v>0</v>
      </c>
      <c r="N444" s="120">
        <v>404</v>
      </c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</row>
    <row r="445" spans="1:38" s="125" customFormat="1" ht="15" customHeight="1" x14ac:dyDescent="0.25">
      <c r="A445" s="121" t="s">
        <v>39</v>
      </c>
      <c r="B445" s="121" t="s">
        <v>43</v>
      </c>
      <c r="C445" s="123" t="s">
        <v>555</v>
      </c>
      <c r="D445" s="123" t="s">
        <v>346</v>
      </c>
      <c r="E445" s="121" t="s">
        <v>37</v>
      </c>
      <c r="F445" s="121" t="s">
        <v>56</v>
      </c>
      <c r="G445" s="122">
        <v>45127</v>
      </c>
      <c r="H445" s="120">
        <v>0</v>
      </c>
      <c r="I445" s="120">
        <v>0</v>
      </c>
      <c r="J445" s="120">
        <f t="shared" si="30"/>
        <v>0</v>
      </c>
      <c r="K445" s="120">
        <v>175</v>
      </c>
      <c r="L445" s="120">
        <f t="shared" si="29"/>
        <v>175</v>
      </c>
      <c r="M445" s="124">
        <f>K445-L445</f>
        <v>0</v>
      </c>
      <c r="N445" s="120">
        <v>175</v>
      </c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</row>
    <row r="446" spans="1:38" s="125" customFormat="1" ht="28.5" customHeight="1" x14ac:dyDescent="0.25">
      <c r="A446" s="121" t="s">
        <v>39</v>
      </c>
      <c r="B446" s="121" t="s">
        <v>51</v>
      </c>
      <c r="C446" s="123" t="s">
        <v>556</v>
      </c>
      <c r="D446" s="123" t="s">
        <v>557</v>
      </c>
      <c r="E446" s="121" t="s">
        <v>55</v>
      </c>
      <c r="F446" s="121" t="s">
        <v>341</v>
      </c>
      <c r="G446" s="122">
        <v>45160</v>
      </c>
      <c r="H446" s="120">
        <v>0</v>
      </c>
      <c r="I446" s="120">
        <v>0</v>
      </c>
      <c r="J446" s="120">
        <f t="shared" si="30"/>
        <v>0</v>
      </c>
      <c r="K446" s="120">
        <v>8000</v>
      </c>
      <c r="L446" s="112">
        <f t="shared" si="29"/>
        <v>8000</v>
      </c>
      <c r="M446" s="124">
        <f t="shared" si="27"/>
        <v>0</v>
      </c>
      <c r="N446" s="120">
        <v>8000</v>
      </c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</row>
    <row r="447" spans="1:38" s="149" customFormat="1" ht="42.75" customHeight="1" x14ac:dyDescent="0.25">
      <c r="A447" s="41" t="s">
        <v>39</v>
      </c>
      <c r="B447" s="43" t="s">
        <v>96</v>
      </c>
      <c r="C447" s="43" t="s">
        <v>558</v>
      </c>
      <c r="D447" s="43" t="s">
        <v>281</v>
      </c>
      <c r="E447" s="41" t="s">
        <v>37</v>
      </c>
      <c r="F447" s="41" t="s">
        <v>56</v>
      </c>
      <c r="G447" s="42">
        <v>45291</v>
      </c>
      <c r="H447" s="44">
        <v>0</v>
      </c>
      <c r="I447" s="44">
        <v>0</v>
      </c>
      <c r="J447" s="44">
        <f t="shared" si="30"/>
        <v>0</v>
      </c>
      <c r="K447" s="44">
        <v>2000</v>
      </c>
      <c r="L447" s="71">
        <f t="shared" si="29"/>
        <v>160</v>
      </c>
      <c r="M447" s="74">
        <f t="shared" si="27"/>
        <v>1840</v>
      </c>
      <c r="N447" s="44">
        <v>160</v>
      </c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</row>
    <row r="448" spans="1:38" ht="15" customHeight="1" x14ac:dyDescent="0.25">
      <c r="A448" s="163" t="s">
        <v>41</v>
      </c>
      <c r="B448" s="163" t="s">
        <v>40</v>
      </c>
      <c r="C448" s="155" t="s">
        <v>132</v>
      </c>
      <c r="D448" s="155" t="s">
        <v>133</v>
      </c>
      <c r="E448" s="153" t="s">
        <v>37</v>
      </c>
      <c r="F448" s="153" t="s">
        <v>74</v>
      </c>
      <c r="G448" s="154">
        <v>45158</v>
      </c>
      <c r="H448" s="118">
        <v>0</v>
      </c>
      <c r="I448" s="118">
        <v>0</v>
      </c>
      <c r="J448" s="118">
        <f t="shared" si="30"/>
        <v>0</v>
      </c>
      <c r="K448" s="118">
        <v>1200</v>
      </c>
      <c r="L448" s="165">
        <f t="shared" si="29"/>
        <v>1200</v>
      </c>
      <c r="M448" s="117">
        <f t="shared" si="27"/>
        <v>0</v>
      </c>
      <c r="N448" s="118">
        <v>1200</v>
      </c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20"/>
      <c r="AI448" s="20"/>
      <c r="AJ448" s="20"/>
      <c r="AK448" s="20"/>
      <c r="AL448" s="20"/>
    </row>
    <row r="449" spans="1:38" s="149" customFormat="1" ht="15" customHeight="1" x14ac:dyDescent="0.25">
      <c r="A449" s="41" t="s">
        <v>40</v>
      </c>
      <c r="B449" s="41" t="s">
        <v>40</v>
      </c>
      <c r="C449" s="43" t="s">
        <v>559</v>
      </c>
      <c r="D449" s="43" t="s">
        <v>560</v>
      </c>
      <c r="E449" s="41" t="s">
        <v>37</v>
      </c>
      <c r="F449" s="41" t="s">
        <v>74</v>
      </c>
      <c r="G449" s="42">
        <v>45206</v>
      </c>
      <c r="H449" s="44">
        <v>19105</v>
      </c>
      <c r="I449" s="44">
        <f>H449*118%</f>
        <v>22543.899999999998</v>
      </c>
      <c r="J449" s="44">
        <f t="shared" si="30"/>
        <v>1893.8999999999978</v>
      </c>
      <c r="K449" s="44">
        <v>20650</v>
      </c>
      <c r="L449" s="44">
        <f t="shared" si="29"/>
        <v>20650</v>
      </c>
      <c r="M449" s="74">
        <f t="shared" si="27"/>
        <v>0</v>
      </c>
      <c r="N449" s="44">
        <v>20650</v>
      </c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</row>
    <row r="450" spans="1:38" s="125" customFormat="1" ht="15" customHeight="1" x14ac:dyDescent="0.25">
      <c r="A450" s="121" t="s">
        <v>39</v>
      </c>
      <c r="B450" s="121" t="s">
        <v>43</v>
      </c>
      <c r="C450" s="123" t="s">
        <v>561</v>
      </c>
      <c r="D450" s="123" t="s">
        <v>346</v>
      </c>
      <c r="E450" s="121" t="s">
        <v>37</v>
      </c>
      <c r="F450" s="121" t="s">
        <v>56</v>
      </c>
      <c r="G450" s="122">
        <v>45130</v>
      </c>
      <c r="H450" s="120">
        <v>0</v>
      </c>
      <c r="I450" s="120">
        <v>0</v>
      </c>
      <c r="J450" s="120">
        <f t="shared" si="30"/>
        <v>0</v>
      </c>
      <c r="K450" s="120">
        <v>785.88</v>
      </c>
      <c r="L450" s="120">
        <f t="shared" si="29"/>
        <v>785.88</v>
      </c>
      <c r="M450" s="124">
        <f t="shared" si="27"/>
        <v>0</v>
      </c>
      <c r="N450" s="120">
        <v>785.88</v>
      </c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</row>
    <row r="451" spans="1:38" s="125" customFormat="1" ht="15" customHeight="1" x14ac:dyDescent="0.25">
      <c r="A451" s="121" t="s">
        <v>39</v>
      </c>
      <c r="B451" s="121" t="s">
        <v>43</v>
      </c>
      <c r="C451" s="123" t="s">
        <v>562</v>
      </c>
      <c r="D451" s="123" t="s">
        <v>346</v>
      </c>
      <c r="E451" s="121" t="s">
        <v>37</v>
      </c>
      <c r="F451" s="121" t="s">
        <v>56</v>
      </c>
      <c r="G451" s="122">
        <v>45125</v>
      </c>
      <c r="H451" s="120">
        <v>0</v>
      </c>
      <c r="I451" s="120">
        <v>0</v>
      </c>
      <c r="J451" s="120">
        <f t="shared" si="30"/>
        <v>0</v>
      </c>
      <c r="K451" s="120">
        <v>284.89999999999998</v>
      </c>
      <c r="L451" s="120">
        <f t="shared" si="29"/>
        <v>284.89999999999998</v>
      </c>
      <c r="M451" s="124">
        <f>K451-L451</f>
        <v>0</v>
      </c>
      <c r="N451" s="120">
        <v>284.89999999999998</v>
      </c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</row>
    <row r="452" spans="1:38" s="149" customFormat="1" ht="28.5" customHeight="1" x14ac:dyDescent="0.25">
      <c r="A452" s="41" t="s">
        <v>41</v>
      </c>
      <c r="B452" s="41" t="s">
        <v>40</v>
      </c>
      <c r="C452" s="82" t="s">
        <v>90</v>
      </c>
      <c r="D452" s="43" t="s">
        <v>333</v>
      </c>
      <c r="E452" s="41" t="s">
        <v>37</v>
      </c>
      <c r="F452" s="41" t="s">
        <v>56</v>
      </c>
      <c r="G452" s="42">
        <v>45291</v>
      </c>
      <c r="H452" s="44">
        <v>0</v>
      </c>
      <c r="I452" s="44">
        <v>0</v>
      </c>
      <c r="J452" s="44">
        <f t="shared" si="30"/>
        <v>0</v>
      </c>
      <c r="K452" s="44">
        <v>29606.65</v>
      </c>
      <c r="L452" s="71">
        <f t="shared" si="29"/>
        <v>29606.63</v>
      </c>
      <c r="M452" s="71">
        <f>K452-L452</f>
        <v>2.0000000000436557E-2</v>
      </c>
      <c r="N452" s="44">
        <v>1894.84</v>
      </c>
      <c r="O452" s="44">
        <v>9790.0300000000007</v>
      </c>
      <c r="P452" s="44">
        <v>9474.2199999999993</v>
      </c>
      <c r="R452" s="44"/>
      <c r="S452" s="44">
        <f>9790.03-S453</f>
        <v>8447.5400000000009</v>
      </c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</row>
    <row r="453" spans="1:38" s="149" customFormat="1" ht="28.5" customHeight="1" x14ac:dyDescent="0.25">
      <c r="A453" s="41" t="s">
        <v>41</v>
      </c>
      <c r="B453" s="41" t="s">
        <v>40</v>
      </c>
      <c r="C453" s="82" t="s">
        <v>90</v>
      </c>
      <c r="D453" s="43" t="s">
        <v>333</v>
      </c>
      <c r="E453" s="41" t="s">
        <v>36</v>
      </c>
      <c r="F453" s="41" t="s">
        <v>56</v>
      </c>
      <c r="G453" s="42">
        <v>45291</v>
      </c>
      <c r="H453" s="44">
        <v>0</v>
      </c>
      <c r="I453" s="44">
        <v>0</v>
      </c>
      <c r="J453" s="44">
        <f t="shared" si="30"/>
        <v>0</v>
      </c>
      <c r="K453" s="44">
        <v>20606.740000000002</v>
      </c>
      <c r="L453" s="71">
        <f t="shared" si="29"/>
        <v>20606.740000000002</v>
      </c>
      <c r="M453" s="71">
        <f>K453-L453</f>
        <v>0</v>
      </c>
      <c r="N453" s="44"/>
      <c r="O453" s="44"/>
      <c r="P453" s="44"/>
      <c r="Q453" s="44">
        <v>9790.0300000000007</v>
      </c>
      <c r="R453" s="44">
        <v>9474.2199999999993</v>
      </c>
      <c r="S453" s="44">
        <v>1342.49</v>
      </c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</row>
    <row r="454" spans="1:38" s="149" customFormat="1" ht="15" customHeight="1" x14ac:dyDescent="0.25">
      <c r="A454" s="41" t="s">
        <v>40</v>
      </c>
      <c r="B454" s="41" t="s">
        <v>40</v>
      </c>
      <c r="C454" s="43" t="s">
        <v>109</v>
      </c>
      <c r="D454" s="43" t="s">
        <v>139</v>
      </c>
      <c r="E454" s="41" t="s">
        <v>55</v>
      </c>
      <c r="F454" s="41" t="s">
        <v>56</v>
      </c>
      <c r="G454" s="51">
        <v>45291</v>
      </c>
      <c r="H454" s="44">
        <v>5100</v>
      </c>
      <c r="I454" s="44">
        <v>5100</v>
      </c>
      <c r="J454" s="44">
        <f t="shared" si="30"/>
        <v>0</v>
      </c>
      <c r="K454" s="44">
        <v>5100</v>
      </c>
      <c r="L454" s="44">
        <f t="shared" si="29"/>
        <v>5100</v>
      </c>
      <c r="M454" s="44">
        <f>K454-L454</f>
        <v>0</v>
      </c>
      <c r="N454" s="74"/>
      <c r="O454" s="74">
        <v>5100</v>
      </c>
      <c r="P454" s="74"/>
      <c r="Q454" s="74"/>
      <c r="R454" s="74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</row>
    <row r="455" spans="1:38" s="149" customFormat="1" ht="15" customHeight="1" x14ac:dyDescent="0.25">
      <c r="A455" s="41" t="s">
        <v>40</v>
      </c>
      <c r="B455" s="41" t="s">
        <v>40</v>
      </c>
      <c r="C455" s="43" t="s">
        <v>109</v>
      </c>
      <c r="D455" s="43" t="s">
        <v>139</v>
      </c>
      <c r="E455" s="41" t="s">
        <v>37</v>
      </c>
      <c r="F455" s="41" t="s">
        <v>56</v>
      </c>
      <c r="G455" s="51">
        <v>45291</v>
      </c>
      <c r="H455" s="44">
        <v>24900</v>
      </c>
      <c r="I455" s="44">
        <v>24900</v>
      </c>
      <c r="J455" s="44">
        <f t="shared" si="30"/>
        <v>0</v>
      </c>
      <c r="K455" s="44">
        <v>24900</v>
      </c>
      <c r="L455" s="44">
        <f t="shared" si="29"/>
        <v>24829.9</v>
      </c>
      <c r="M455" s="44">
        <f>K455-L455</f>
        <v>70.099999999998545</v>
      </c>
      <c r="N455" s="74">
        <v>15179.01</v>
      </c>
      <c r="O455" s="74">
        <f>6070.38-O454</f>
        <v>970.38000000000011</v>
      </c>
      <c r="P455" s="74">
        <v>8680.51</v>
      </c>
      <c r="Q455" s="74"/>
      <c r="R455" s="74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</row>
    <row r="456" spans="1:38" ht="15" customHeight="1" x14ac:dyDescent="0.25">
      <c r="A456" s="52" t="s">
        <v>39</v>
      </c>
      <c r="B456" s="52" t="s">
        <v>499</v>
      </c>
      <c r="C456" s="43" t="s">
        <v>143</v>
      </c>
      <c r="D456" s="43" t="s">
        <v>563</v>
      </c>
      <c r="E456" s="41" t="s">
        <v>37</v>
      </c>
      <c r="F456" s="41" t="s">
        <v>56</v>
      </c>
      <c r="G456" s="42">
        <v>45199</v>
      </c>
      <c r="H456" s="44">
        <v>0</v>
      </c>
      <c r="I456" s="44">
        <v>0</v>
      </c>
      <c r="J456" s="44">
        <f t="shared" si="30"/>
        <v>0</v>
      </c>
      <c r="K456" s="44">
        <v>80000</v>
      </c>
      <c r="L456" s="71">
        <f t="shared" si="29"/>
        <v>79964.790000000008</v>
      </c>
      <c r="M456" s="74">
        <f t="shared" si="27"/>
        <v>35.209999999991851</v>
      </c>
      <c r="N456" s="44">
        <v>31193.97</v>
      </c>
      <c r="O456" s="44">
        <v>39830.5</v>
      </c>
      <c r="P456" s="44">
        <v>8940.32</v>
      </c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20"/>
      <c r="AI456" s="20"/>
      <c r="AJ456" s="20"/>
      <c r="AK456" s="20"/>
      <c r="AL456" s="20"/>
    </row>
    <row r="457" spans="1:38" s="130" customFormat="1" ht="15" x14ac:dyDescent="0.25">
      <c r="A457" s="126" t="s">
        <v>39</v>
      </c>
      <c r="B457" s="128" t="s">
        <v>51</v>
      </c>
      <c r="C457" s="205" t="s">
        <v>125</v>
      </c>
      <c r="D457" s="200" t="s">
        <v>126</v>
      </c>
      <c r="E457" s="126" t="s">
        <v>34</v>
      </c>
      <c r="F457" s="126" t="s">
        <v>74</v>
      </c>
      <c r="G457" s="127">
        <v>45285</v>
      </c>
      <c r="H457" s="120">
        <v>0</v>
      </c>
      <c r="I457" s="120">
        <v>0</v>
      </c>
      <c r="J457" s="120">
        <f t="shared" si="30"/>
        <v>0</v>
      </c>
      <c r="K457" s="112">
        <v>1000</v>
      </c>
      <c r="L457" s="112">
        <f t="shared" si="29"/>
        <v>570</v>
      </c>
      <c r="M457" s="124">
        <f t="shared" si="27"/>
        <v>430</v>
      </c>
      <c r="N457" s="112">
        <v>570</v>
      </c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  <c r="AA457" s="112"/>
      <c r="AB457" s="112"/>
      <c r="AC457" s="112"/>
      <c r="AD457" s="112"/>
      <c r="AE457" s="112"/>
      <c r="AF457" s="112"/>
      <c r="AG457" s="112"/>
    </row>
    <row r="458" spans="1:38" s="1" customFormat="1" ht="15" customHeight="1" x14ac:dyDescent="0.25">
      <c r="A458" s="41" t="s">
        <v>39</v>
      </c>
      <c r="B458" s="41" t="s">
        <v>51</v>
      </c>
      <c r="C458" s="43" t="s">
        <v>188</v>
      </c>
      <c r="D458" s="43" t="s">
        <v>569</v>
      </c>
      <c r="E458" s="41" t="s">
        <v>34</v>
      </c>
      <c r="F458" s="41" t="s">
        <v>74</v>
      </c>
      <c r="G458" s="51">
        <v>45163</v>
      </c>
      <c r="H458" s="44"/>
      <c r="I458" s="44"/>
      <c r="J458" s="44">
        <f t="shared" si="30"/>
        <v>0</v>
      </c>
      <c r="K458" s="44">
        <v>86.45</v>
      </c>
      <c r="L458" s="44">
        <f t="shared" si="29"/>
        <v>86.45</v>
      </c>
      <c r="M458" s="44">
        <f t="shared" si="27"/>
        <v>0</v>
      </c>
      <c r="N458" s="74">
        <v>86.45</v>
      </c>
      <c r="O458" s="29"/>
      <c r="P458" s="29"/>
      <c r="Q458" s="29"/>
      <c r="R458" s="29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</row>
    <row r="459" spans="1:38" s="125" customFormat="1" ht="15" customHeight="1" x14ac:dyDescent="0.25">
      <c r="A459" s="121" t="s">
        <v>39</v>
      </c>
      <c r="B459" s="121" t="s">
        <v>51</v>
      </c>
      <c r="C459" s="123" t="s">
        <v>570</v>
      </c>
      <c r="D459" s="123" t="s">
        <v>616</v>
      </c>
      <c r="E459" s="121" t="s">
        <v>34</v>
      </c>
      <c r="F459" s="121" t="s">
        <v>74</v>
      </c>
      <c r="G459" s="202">
        <v>45163</v>
      </c>
      <c r="H459" s="120"/>
      <c r="I459" s="120"/>
      <c r="J459" s="120">
        <f t="shared" si="30"/>
        <v>0</v>
      </c>
      <c r="K459" s="120">
        <v>511</v>
      </c>
      <c r="L459" s="120">
        <f t="shared" si="29"/>
        <v>511</v>
      </c>
      <c r="M459" s="120">
        <f>K459-L459</f>
        <v>0</v>
      </c>
      <c r="N459" s="124">
        <v>511</v>
      </c>
      <c r="O459" s="124"/>
      <c r="P459" s="124"/>
      <c r="Q459" s="124"/>
      <c r="R459" s="124"/>
      <c r="S459" s="119"/>
      <c r="T459" s="119"/>
      <c r="U459" s="119"/>
      <c r="V459" s="119"/>
      <c r="W459" s="119"/>
      <c r="X459" s="119"/>
      <c r="Y459" s="119"/>
      <c r="Z459" s="119"/>
      <c r="AA459" s="119"/>
      <c r="AB459" s="119"/>
      <c r="AC459" s="119"/>
      <c r="AD459" s="119"/>
      <c r="AE459" s="119"/>
      <c r="AF459" s="119"/>
      <c r="AG459" s="119"/>
    </row>
    <row r="460" spans="1:38" s="144" customFormat="1" ht="15" customHeight="1" x14ac:dyDescent="0.25">
      <c r="A460" s="52" t="s">
        <v>39</v>
      </c>
      <c r="B460" s="72" t="s">
        <v>96</v>
      </c>
      <c r="C460" s="73" t="s">
        <v>97</v>
      </c>
      <c r="D460" s="81" t="s">
        <v>281</v>
      </c>
      <c r="E460" s="73" t="s">
        <v>37</v>
      </c>
      <c r="F460" s="73" t="s">
        <v>56</v>
      </c>
      <c r="G460" s="48">
        <v>45199</v>
      </c>
      <c r="H460" s="44">
        <v>0</v>
      </c>
      <c r="I460" s="44">
        <v>0</v>
      </c>
      <c r="J460" s="44">
        <f t="shared" si="30"/>
        <v>0</v>
      </c>
      <c r="K460" s="74">
        <v>4500</v>
      </c>
      <c r="L460" s="74">
        <f t="shared" si="29"/>
        <v>4500</v>
      </c>
      <c r="M460" s="74">
        <f t="shared" si="27"/>
        <v>0</v>
      </c>
      <c r="N460" s="74">
        <v>4500</v>
      </c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146"/>
      <c r="AI460" s="146"/>
      <c r="AJ460" s="146"/>
      <c r="AK460" s="146"/>
      <c r="AL460" s="146"/>
    </row>
    <row r="461" spans="1:38" s="130" customFormat="1" ht="15" customHeight="1" x14ac:dyDescent="0.25">
      <c r="A461" s="126" t="s">
        <v>39</v>
      </c>
      <c r="B461" s="126" t="s">
        <v>44</v>
      </c>
      <c r="C461" s="128" t="s">
        <v>181</v>
      </c>
      <c r="D461" s="128" t="s">
        <v>182</v>
      </c>
      <c r="E461" s="126" t="s">
        <v>34</v>
      </c>
      <c r="F461" s="126" t="s">
        <v>74</v>
      </c>
      <c r="G461" s="127">
        <v>45153</v>
      </c>
      <c r="H461" s="120">
        <v>0</v>
      </c>
      <c r="I461" s="120">
        <v>0</v>
      </c>
      <c r="J461" s="120">
        <f t="shared" si="30"/>
        <v>0</v>
      </c>
      <c r="K461" s="112">
        <v>690</v>
      </c>
      <c r="L461" s="112">
        <f t="shared" si="29"/>
        <v>0</v>
      </c>
      <c r="M461" s="112">
        <f>K461-L461</f>
        <v>690</v>
      </c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  <c r="AC461" s="112"/>
      <c r="AD461" s="112"/>
      <c r="AE461" s="112"/>
      <c r="AF461" s="112"/>
      <c r="AG461" s="112"/>
    </row>
    <row r="462" spans="1:38" s="130" customFormat="1" ht="14.25" customHeight="1" x14ac:dyDescent="0.25">
      <c r="A462" s="126" t="s">
        <v>39</v>
      </c>
      <c r="B462" s="126" t="s">
        <v>44</v>
      </c>
      <c r="C462" s="128" t="s">
        <v>106</v>
      </c>
      <c r="D462" s="128" t="s">
        <v>108</v>
      </c>
      <c r="E462" s="126" t="s">
        <v>34</v>
      </c>
      <c r="F462" s="126" t="s">
        <v>74</v>
      </c>
      <c r="G462" s="127">
        <v>45153</v>
      </c>
      <c r="H462" s="120">
        <v>0</v>
      </c>
      <c r="I462" s="120">
        <v>0</v>
      </c>
      <c r="J462" s="120">
        <f t="shared" si="30"/>
        <v>0</v>
      </c>
      <c r="K462" s="112">
        <v>2016</v>
      </c>
      <c r="L462" s="112">
        <f t="shared" si="29"/>
        <v>0</v>
      </c>
      <c r="M462" s="112">
        <f>K462-L462</f>
        <v>2016</v>
      </c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  <c r="AA462" s="112"/>
      <c r="AB462" s="112"/>
      <c r="AC462" s="112"/>
      <c r="AD462" s="112"/>
      <c r="AE462" s="112"/>
      <c r="AF462" s="112"/>
      <c r="AG462" s="112"/>
    </row>
    <row r="463" spans="1:38" s="219" customFormat="1" ht="14.25" customHeight="1" x14ac:dyDescent="0.25">
      <c r="A463" s="126" t="s">
        <v>39</v>
      </c>
      <c r="B463" s="126" t="s">
        <v>44</v>
      </c>
      <c r="C463" s="128" t="s">
        <v>105</v>
      </c>
      <c r="D463" s="128" t="s">
        <v>107</v>
      </c>
      <c r="E463" s="126" t="s">
        <v>34</v>
      </c>
      <c r="F463" s="126" t="s">
        <v>74</v>
      </c>
      <c r="G463" s="127">
        <v>45147</v>
      </c>
      <c r="H463" s="120">
        <v>0</v>
      </c>
      <c r="I463" s="120">
        <v>0</v>
      </c>
      <c r="J463" s="120">
        <f t="shared" si="30"/>
        <v>0</v>
      </c>
      <c r="K463" s="112">
        <v>1000.8</v>
      </c>
      <c r="L463" s="112">
        <f t="shared" si="29"/>
        <v>0</v>
      </c>
      <c r="M463" s="112">
        <f>K463-L463</f>
        <v>1000.8</v>
      </c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  <c r="AA463" s="112"/>
      <c r="AB463" s="112"/>
      <c r="AC463" s="112"/>
      <c r="AD463" s="112"/>
      <c r="AE463" s="112"/>
      <c r="AF463" s="112"/>
      <c r="AG463" s="112"/>
    </row>
    <row r="464" spans="1:38" s="189" customFormat="1" ht="45" customHeight="1" x14ac:dyDescent="0.25">
      <c r="A464" s="41" t="s">
        <v>41</v>
      </c>
      <c r="B464" s="41" t="s">
        <v>40</v>
      </c>
      <c r="C464" s="47" t="s">
        <v>205</v>
      </c>
      <c r="D464" s="50" t="s">
        <v>100</v>
      </c>
      <c r="E464" s="47" t="s">
        <v>37</v>
      </c>
      <c r="F464" s="47" t="s">
        <v>56</v>
      </c>
      <c r="G464" s="51">
        <v>45291</v>
      </c>
      <c r="H464" s="44">
        <v>0</v>
      </c>
      <c r="I464" s="44">
        <v>0</v>
      </c>
      <c r="J464" s="44">
        <f t="shared" si="30"/>
        <v>0</v>
      </c>
      <c r="K464" s="45">
        <v>20000</v>
      </c>
      <c r="L464" s="45">
        <f t="shared" si="29"/>
        <v>14895</v>
      </c>
      <c r="M464" s="45">
        <f>K464-L464</f>
        <v>5105</v>
      </c>
      <c r="N464" s="45">
        <v>13200</v>
      </c>
      <c r="O464" s="45">
        <v>96</v>
      </c>
      <c r="P464" s="45">
        <v>1599</v>
      </c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</row>
    <row r="465" spans="1:38" s="125" customFormat="1" ht="15" customHeight="1" x14ac:dyDescent="0.25">
      <c r="A465" s="126" t="s">
        <v>40</v>
      </c>
      <c r="B465" s="126" t="s">
        <v>40</v>
      </c>
      <c r="C465" s="128" t="s">
        <v>571</v>
      </c>
      <c r="D465" s="128" t="s">
        <v>507</v>
      </c>
      <c r="E465" s="126" t="s">
        <v>55</v>
      </c>
      <c r="F465" s="126" t="s">
        <v>74</v>
      </c>
      <c r="G465" s="127">
        <v>45172</v>
      </c>
      <c r="H465" s="120">
        <v>11202</v>
      </c>
      <c r="I465" s="120">
        <f>H465*118%</f>
        <v>13218.359999999999</v>
      </c>
      <c r="J465" s="120">
        <f t="shared" si="30"/>
        <v>332.7599999999984</v>
      </c>
      <c r="K465" s="120">
        <v>12885.6</v>
      </c>
      <c r="L465" s="112">
        <f t="shared" si="29"/>
        <v>12885.6</v>
      </c>
      <c r="M465" s="124">
        <f t="shared" si="27"/>
        <v>0</v>
      </c>
      <c r="N465" s="120">
        <v>12885.6</v>
      </c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</row>
    <row r="466" spans="1:38" s="125" customFormat="1" ht="15" customHeight="1" x14ac:dyDescent="0.25">
      <c r="A466" s="126" t="s">
        <v>40</v>
      </c>
      <c r="B466" s="126" t="s">
        <v>40</v>
      </c>
      <c r="C466" s="128" t="s">
        <v>571</v>
      </c>
      <c r="D466" s="128" t="s">
        <v>507</v>
      </c>
      <c r="E466" s="126" t="s">
        <v>37</v>
      </c>
      <c r="F466" s="126" t="s">
        <v>74</v>
      </c>
      <c r="G466" s="127">
        <v>45172</v>
      </c>
      <c r="H466" s="120">
        <v>16803</v>
      </c>
      <c r="I466" s="120">
        <f>H466*118%</f>
        <v>19827.539999999997</v>
      </c>
      <c r="J466" s="120">
        <f t="shared" si="30"/>
        <v>499.13999999999578</v>
      </c>
      <c r="K466" s="120">
        <v>19328.400000000001</v>
      </c>
      <c r="L466" s="112">
        <f t="shared" si="29"/>
        <v>19328.400000000001</v>
      </c>
      <c r="M466" s="124">
        <f t="shared" si="27"/>
        <v>0</v>
      </c>
      <c r="N466" s="120">
        <v>14136.4</v>
      </c>
      <c r="O466" s="120">
        <v>5192</v>
      </c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</row>
    <row r="467" spans="1:38" ht="15" customHeight="1" x14ac:dyDescent="0.25">
      <c r="A467" s="52" t="s">
        <v>39</v>
      </c>
      <c r="B467" s="41" t="s">
        <v>51</v>
      </c>
      <c r="C467" s="72" t="s">
        <v>453</v>
      </c>
      <c r="D467" s="72" t="s">
        <v>572</v>
      </c>
      <c r="E467" s="52" t="s">
        <v>34</v>
      </c>
      <c r="F467" s="52" t="s">
        <v>74</v>
      </c>
      <c r="G467" s="48">
        <v>45163</v>
      </c>
      <c r="H467" s="44">
        <v>0</v>
      </c>
      <c r="I467" s="44">
        <v>0</v>
      </c>
      <c r="J467" s="44">
        <f t="shared" si="30"/>
        <v>0</v>
      </c>
      <c r="K467" s="44">
        <v>31.8</v>
      </c>
      <c r="L467" s="71">
        <f t="shared" si="29"/>
        <v>31.8</v>
      </c>
      <c r="M467" s="74">
        <f>K467-L467</f>
        <v>0</v>
      </c>
      <c r="N467" s="44">
        <v>31.8</v>
      </c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20"/>
      <c r="AI467" s="20"/>
      <c r="AJ467" s="20"/>
      <c r="AK467" s="20"/>
      <c r="AL467" s="20"/>
    </row>
    <row r="468" spans="1:38" ht="15" customHeight="1" x14ac:dyDescent="0.25">
      <c r="A468" s="41" t="s">
        <v>39</v>
      </c>
      <c r="B468" s="41" t="s">
        <v>51</v>
      </c>
      <c r="C468" s="43" t="s">
        <v>573</v>
      </c>
      <c r="D468" s="43" t="s">
        <v>574</v>
      </c>
      <c r="E468" s="41" t="s">
        <v>141</v>
      </c>
      <c r="F468" s="41" t="s">
        <v>74</v>
      </c>
      <c r="G468" s="42">
        <v>45204</v>
      </c>
      <c r="H468" s="9">
        <v>0</v>
      </c>
      <c r="I468" s="9">
        <v>0</v>
      </c>
      <c r="J468" s="9">
        <f t="shared" ref="J468:J499" si="31">IF(A468="ტენდერი",IF(E468="საკუთარი",0,IF(E468="cib",0,IF(E468="usaid",0,IF(E468="FMD",0,I468-K468)))),0)</f>
        <v>0</v>
      </c>
      <c r="K468" s="10">
        <v>9718</v>
      </c>
      <c r="L468" s="12">
        <f t="shared" si="29"/>
        <v>9718</v>
      </c>
      <c r="M468" s="29">
        <f t="shared" si="27"/>
        <v>0</v>
      </c>
      <c r="N468" s="10">
        <v>9718</v>
      </c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20"/>
      <c r="AI468" s="20"/>
      <c r="AJ468" s="20"/>
      <c r="AK468" s="20"/>
      <c r="AL468" s="20"/>
    </row>
    <row r="469" spans="1:38" s="125" customFormat="1" ht="15" customHeight="1" x14ac:dyDescent="0.25">
      <c r="A469" s="126" t="s">
        <v>39</v>
      </c>
      <c r="B469" s="121" t="s">
        <v>51</v>
      </c>
      <c r="C469" s="123" t="s">
        <v>188</v>
      </c>
      <c r="D469" s="128" t="s">
        <v>572</v>
      </c>
      <c r="E469" s="126" t="s">
        <v>55</v>
      </c>
      <c r="F469" s="126" t="s">
        <v>74</v>
      </c>
      <c r="G469" s="127">
        <v>45163</v>
      </c>
      <c r="H469" s="120">
        <v>0</v>
      </c>
      <c r="I469" s="120">
        <v>0</v>
      </c>
      <c r="J469" s="120">
        <f>IF(A469="ტენდერი",IF(E470="საკუთარი",0,IF(E470="cib",0,IF(E470="usaid",0,IF(E470="FMD",0,I469-K469)))),0)</f>
        <v>0</v>
      </c>
      <c r="K469" s="120">
        <v>94.45</v>
      </c>
      <c r="L469" s="112">
        <f t="shared" si="29"/>
        <v>94.45</v>
      </c>
      <c r="M469" s="124">
        <f t="shared" si="27"/>
        <v>0</v>
      </c>
      <c r="N469" s="120">
        <v>94.45</v>
      </c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</row>
    <row r="470" spans="1:38" s="125" customFormat="1" ht="15" customHeight="1" x14ac:dyDescent="0.25">
      <c r="A470" s="126" t="s">
        <v>39</v>
      </c>
      <c r="B470" s="121" t="s">
        <v>51</v>
      </c>
      <c r="C470" s="123" t="s">
        <v>188</v>
      </c>
      <c r="D470" s="128" t="s">
        <v>572</v>
      </c>
      <c r="E470" s="126" t="s">
        <v>34</v>
      </c>
      <c r="F470" s="126" t="s">
        <v>74</v>
      </c>
      <c r="G470" s="127">
        <v>45163</v>
      </c>
      <c r="H470" s="120">
        <v>0</v>
      </c>
      <c r="I470" s="120">
        <v>0</v>
      </c>
      <c r="J470" s="120">
        <f>IF(A470="ტენდერი",IF(E469="საკუთარი",0,IF(E469="cib",0,IF(E469="usaid",0,IF(E469="FMD",0,I470-K470)))),0)</f>
        <v>0</v>
      </c>
      <c r="K470" s="120">
        <v>131.28</v>
      </c>
      <c r="L470" s="112">
        <f t="shared" si="29"/>
        <v>131.28</v>
      </c>
      <c r="M470" s="124">
        <f>K470-L470</f>
        <v>0</v>
      </c>
      <c r="N470" s="120">
        <v>131.28</v>
      </c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</row>
    <row r="471" spans="1:38" s="125" customFormat="1" ht="30" customHeight="1" x14ac:dyDescent="0.25">
      <c r="A471" s="121" t="s">
        <v>39</v>
      </c>
      <c r="B471" s="121" t="s">
        <v>51</v>
      </c>
      <c r="C471" s="123" t="s">
        <v>575</v>
      </c>
      <c r="D471" s="123" t="s">
        <v>576</v>
      </c>
      <c r="E471" s="220" t="s">
        <v>34</v>
      </c>
      <c r="F471" s="121" t="s">
        <v>56</v>
      </c>
      <c r="G471" s="122"/>
      <c r="H471" s="120">
        <v>0</v>
      </c>
      <c r="I471" s="120">
        <v>0</v>
      </c>
      <c r="J471" s="120">
        <f>IF(A471="ტენდერი",IF(#REF!="საკუთარი",0,IF(#REF!="cib",0,IF(#REF!="usaid",0,IF(#REF!="FMD",0,I471-K471)))),0)</f>
        <v>0</v>
      </c>
      <c r="K471" s="120">
        <v>100</v>
      </c>
      <c r="L471" s="112">
        <f t="shared" si="29"/>
        <v>100</v>
      </c>
      <c r="M471" s="124">
        <f t="shared" si="27"/>
        <v>0</v>
      </c>
      <c r="N471" s="120">
        <v>100</v>
      </c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</row>
    <row r="472" spans="1:38" s="125" customFormat="1" ht="50.25" customHeight="1" x14ac:dyDescent="0.25">
      <c r="A472" s="121" t="s">
        <v>41</v>
      </c>
      <c r="B472" s="121" t="s">
        <v>40</v>
      </c>
      <c r="C472" s="123" t="s">
        <v>99</v>
      </c>
      <c r="D472" s="123" t="s">
        <v>100</v>
      </c>
      <c r="E472" s="121" t="s">
        <v>55</v>
      </c>
      <c r="F472" s="121" t="s">
        <v>56</v>
      </c>
      <c r="G472" s="122">
        <v>45291</v>
      </c>
      <c r="H472" s="120">
        <v>0</v>
      </c>
      <c r="I472" s="120">
        <v>0</v>
      </c>
      <c r="J472" s="120">
        <f t="shared" ref="J472:J496" si="32">IF(A472="ტენდერი",IF(E472="საკუთარი",0,IF(E472="cib",0,IF(E472="usaid",0,IF(E472="FMD",0,I472-K472)))),0)</f>
        <v>0</v>
      </c>
      <c r="K472" s="120">
        <v>10000</v>
      </c>
      <c r="L472" s="112">
        <f t="shared" si="29"/>
        <v>2493</v>
      </c>
      <c r="M472" s="124">
        <f t="shared" si="27"/>
        <v>7507</v>
      </c>
      <c r="N472" s="120">
        <v>350</v>
      </c>
      <c r="O472" s="120">
        <v>18</v>
      </c>
      <c r="P472" s="120">
        <v>2125</v>
      </c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</row>
    <row r="473" spans="1:38" ht="15" customHeight="1" x14ac:dyDescent="0.25">
      <c r="A473" s="41" t="s">
        <v>39</v>
      </c>
      <c r="B473" s="41" t="s">
        <v>51</v>
      </c>
      <c r="C473" s="43" t="s">
        <v>479</v>
      </c>
      <c r="D473" s="43" t="s">
        <v>577</v>
      </c>
      <c r="E473" s="41" t="s">
        <v>34</v>
      </c>
      <c r="F473" s="41" t="s">
        <v>74</v>
      </c>
      <c r="G473" s="42">
        <v>45158</v>
      </c>
      <c r="H473" s="44">
        <v>0</v>
      </c>
      <c r="I473" s="44">
        <v>0</v>
      </c>
      <c r="J473" s="44">
        <f t="shared" si="32"/>
        <v>0</v>
      </c>
      <c r="K473" s="44">
        <v>180</v>
      </c>
      <c r="L473" s="71">
        <f t="shared" si="29"/>
        <v>180</v>
      </c>
      <c r="M473" s="74">
        <f t="shared" si="27"/>
        <v>0</v>
      </c>
      <c r="N473" s="44">
        <v>180</v>
      </c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20"/>
      <c r="AI473" s="20"/>
      <c r="AJ473" s="20"/>
      <c r="AK473" s="20"/>
      <c r="AL473" s="20"/>
    </row>
    <row r="474" spans="1:38" s="149" customFormat="1" ht="42.75" customHeight="1" x14ac:dyDescent="0.25">
      <c r="A474" s="41" t="s">
        <v>39</v>
      </c>
      <c r="B474" s="43" t="s">
        <v>96</v>
      </c>
      <c r="C474" s="43" t="s">
        <v>97</v>
      </c>
      <c r="D474" s="43" t="s">
        <v>281</v>
      </c>
      <c r="E474" s="42" t="s">
        <v>37</v>
      </c>
      <c r="F474" s="41" t="s">
        <v>231</v>
      </c>
      <c r="G474" s="42">
        <v>45291</v>
      </c>
      <c r="H474" s="44">
        <v>0</v>
      </c>
      <c r="I474" s="44">
        <v>0</v>
      </c>
      <c r="J474" s="44">
        <f t="shared" si="32"/>
        <v>0</v>
      </c>
      <c r="K474" s="44">
        <v>20000</v>
      </c>
      <c r="L474" s="71">
        <f t="shared" si="29"/>
        <v>11842.25</v>
      </c>
      <c r="M474" s="44">
        <f t="shared" si="27"/>
        <v>8157.75</v>
      </c>
      <c r="N474" s="44">
        <v>3896</v>
      </c>
      <c r="O474" s="44">
        <v>1299</v>
      </c>
      <c r="P474" s="44">
        <v>2333.5</v>
      </c>
      <c r="Q474" s="44">
        <v>1000</v>
      </c>
      <c r="R474" s="44">
        <v>1759</v>
      </c>
      <c r="S474" s="44">
        <v>521</v>
      </c>
      <c r="T474" s="44">
        <v>230</v>
      </c>
      <c r="U474" s="44">
        <v>291</v>
      </c>
      <c r="V474" s="44">
        <v>512.75</v>
      </c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</row>
    <row r="475" spans="1:38" ht="15" customHeight="1" x14ac:dyDescent="0.25">
      <c r="A475" s="41" t="s">
        <v>40</v>
      </c>
      <c r="B475" s="41" t="s">
        <v>40</v>
      </c>
      <c r="C475" s="43" t="s">
        <v>578</v>
      </c>
      <c r="D475" s="43" t="s">
        <v>579</v>
      </c>
      <c r="E475" s="41" t="s">
        <v>33</v>
      </c>
      <c r="F475" s="41" t="s">
        <v>74</v>
      </c>
      <c r="G475" s="42">
        <v>45198</v>
      </c>
      <c r="H475" s="44">
        <v>18000</v>
      </c>
      <c r="I475" s="9">
        <v>18000</v>
      </c>
      <c r="J475" s="9">
        <f t="shared" si="32"/>
        <v>0</v>
      </c>
      <c r="K475" s="10">
        <v>18000</v>
      </c>
      <c r="L475" s="12">
        <f t="shared" ref="L475:L538" si="33">SUM(N475:AG475)</f>
        <v>18000</v>
      </c>
      <c r="M475" s="29">
        <f t="shared" ref="M475:M538" si="34">K475-L475</f>
        <v>0</v>
      </c>
      <c r="N475" s="10">
        <v>18000</v>
      </c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20"/>
      <c r="AI475" s="20"/>
      <c r="AJ475" s="20"/>
      <c r="AK475" s="20"/>
      <c r="AL475" s="20"/>
    </row>
    <row r="476" spans="1:38" ht="15" customHeight="1" x14ac:dyDescent="0.25">
      <c r="A476" s="41" t="s">
        <v>39</v>
      </c>
      <c r="B476" s="41" t="s">
        <v>499</v>
      </c>
      <c r="C476" s="43" t="s">
        <v>580</v>
      </c>
      <c r="D476" s="43" t="s">
        <v>505</v>
      </c>
      <c r="E476" s="41" t="s">
        <v>33</v>
      </c>
      <c r="F476" s="41" t="s">
        <v>74</v>
      </c>
      <c r="G476" s="42">
        <v>45183</v>
      </c>
      <c r="H476" s="9">
        <v>0</v>
      </c>
      <c r="I476" s="9">
        <v>0</v>
      </c>
      <c r="J476" s="9">
        <f t="shared" si="32"/>
        <v>0</v>
      </c>
      <c r="K476" s="10">
        <v>399000</v>
      </c>
      <c r="L476" s="12">
        <f t="shared" si="33"/>
        <v>63840</v>
      </c>
      <c r="M476" s="29">
        <f t="shared" si="34"/>
        <v>335160</v>
      </c>
      <c r="N476" s="10">
        <v>63840</v>
      </c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20"/>
      <c r="AI476" s="20"/>
      <c r="AJ476" s="20"/>
      <c r="AK476" s="20"/>
      <c r="AL476" s="20"/>
    </row>
    <row r="477" spans="1:38" s="125" customFormat="1" ht="15.75" customHeight="1" x14ac:dyDescent="0.25">
      <c r="A477" s="121" t="s">
        <v>39</v>
      </c>
      <c r="B477" s="121" t="s">
        <v>51</v>
      </c>
      <c r="C477" s="123" t="s">
        <v>583</v>
      </c>
      <c r="D477" s="123" t="s">
        <v>581</v>
      </c>
      <c r="E477" s="121" t="s">
        <v>34</v>
      </c>
      <c r="F477" s="121" t="s">
        <v>74</v>
      </c>
      <c r="G477" s="122">
        <v>45156</v>
      </c>
      <c r="H477" s="120">
        <v>0</v>
      </c>
      <c r="I477" s="120">
        <v>0</v>
      </c>
      <c r="J477" s="120">
        <f t="shared" si="32"/>
        <v>0</v>
      </c>
      <c r="K477" s="120">
        <v>3555</v>
      </c>
      <c r="L477" s="112">
        <f t="shared" si="33"/>
        <v>3555</v>
      </c>
      <c r="M477" s="124">
        <f t="shared" si="34"/>
        <v>0</v>
      </c>
      <c r="N477" s="120">
        <v>3555</v>
      </c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</row>
    <row r="478" spans="1:38" s="152" customFormat="1" ht="15" customHeight="1" x14ac:dyDescent="0.3">
      <c r="A478" s="52" t="s">
        <v>39</v>
      </c>
      <c r="B478" s="52" t="s">
        <v>51</v>
      </c>
      <c r="C478" s="72" t="s">
        <v>237</v>
      </c>
      <c r="D478" s="72" t="s">
        <v>459</v>
      </c>
      <c r="E478" s="52" t="s">
        <v>37</v>
      </c>
      <c r="F478" s="52" t="s">
        <v>74</v>
      </c>
      <c r="G478" s="48">
        <v>45219</v>
      </c>
      <c r="H478" s="44">
        <v>0</v>
      </c>
      <c r="I478" s="44">
        <v>0</v>
      </c>
      <c r="J478" s="44">
        <f t="shared" si="32"/>
        <v>0</v>
      </c>
      <c r="K478" s="71">
        <v>200</v>
      </c>
      <c r="L478" s="44">
        <f t="shared" si="33"/>
        <v>200</v>
      </c>
      <c r="M478" s="71">
        <f t="shared" si="34"/>
        <v>0</v>
      </c>
      <c r="N478" s="71">
        <v>200</v>
      </c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  <c r="AA478" s="151"/>
      <c r="AB478" s="151"/>
      <c r="AC478" s="151"/>
      <c r="AD478" s="151"/>
      <c r="AE478" s="151"/>
      <c r="AF478" s="151"/>
      <c r="AG478" s="151"/>
    </row>
    <row r="479" spans="1:38" ht="45.75" customHeight="1" x14ac:dyDescent="0.25">
      <c r="A479" s="41" t="s">
        <v>39</v>
      </c>
      <c r="B479" s="41" t="s">
        <v>51</v>
      </c>
      <c r="C479" s="43" t="s">
        <v>582</v>
      </c>
      <c r="D479" s="43" t="s">
        <v>584</v>
      </c>
      <c r="E479" s="41" t="s">
        <v>34</v>
      </c>
      <c r="F479" s="41" t="s">
        <v>56</v>
      </c>
      <c r="G479" s="42">
        <v>45169</v>
      </c>
      <c r="H479" s="44">
        <v>0</v>
      </c>
      <c r="I479" s="44">
        <v>0</v>
      </c>
      <c r="J479" s="44">
        <f t="shared" si="32"/>
        <v>0</v>
      </c>
      <c r="K479" s="44">
        <v>3317</v>
      </c>
      <c r="L479" s="71">
        <f t="shared" si="33"/>
        <v>3317</v>
      </c>
      <c r="M479" s="74">
        <f t="shared" si="34"/>
        <v>0</v>
      </c>
      <c r="N479" s="44">
        <v>3317</v>
      </c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20"/>
      <c r="AI479" s="20"/>
      <c r="AJ479" s="20"/>
      <c r="AK479" s="20"/>
      <c r="AL479" s="20"/>
    </row>
    <row r="480" spans="1:38" s="149" customFormat="1" ht="15" customHeight="1" x14ac:dyDescent="0.25">
      <c r="A480" s="41" t="s">
        <v>39</v>
      </c>
      <c r="B480" s="41" t="s">
        <v>51</v>
      </c>
      <c r="C480" s="43" t="s">
        <v>550</v>
      </c>
      <c r="D480" s="43" t="s">
        <v>415</v>
      </c>
      <c r="E480" s="41" t="s">
        <v>34</v>
      </c>
      <c r="F480" s="41" t="s">
        <v>56</v>
      </c>
      <c r="G480" s="42">
        <v>45201</v>
      </c>
      <c r="H480" s="44">
        <v>0</v>
      </c>
      <c r="I480" s="44">
        <v>0</v>
      </c>
      <c r="J480" s="44">
        <f t="shared" si="32"/>
        <v>0</v>
      </c>
      <c r="K480" s="44">
        <v>5000</v>
      </c>
      <c r="L480" s="71">
        <f t="shared" si="33"/>
        <v>5000</v>
      </c>
      <c r="M480" s="74">
        <f t="shared" si="34"/>
        <v>0</v>
      </c>
      <c r="N480" s="44">
        <v>5000</v>
      </c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</row>
    <row r="481" spans="1:38" s="149" customFormat="1" ht="15" customHeight="1" x14ac:dyDescent="0.25">
      <c r="A481" s="41" t="s">
        <v>39</v>
      </c>
      <c r="B481" s="41" t="s">
        <v>51</v>
      </c>
      <c r="C481" s="43" t="s">
        <v>550</v>
      </c>
      <c r="D481" s="43" t="s">
        <v>415</v>
      </c>
      <c r="E481" s="41" t="s">
        <v>55</v>
      </c>
      <c r="F481" s="41" t="s">
        <v>56</v>
      </c>
      <c r="G481" s="42">
        <v>45201</v>
      </c>
      <c r="H481" s="44">
        <v>0</v>
      </c>
      <c r="I481" s="44">
        <v>0</v>
      </c>
      <c r="J481" s="44">
        <f t="shared" si="32"/>
        <v>0</v>
      </c>
      <c r="K481" s="44">
        <v>1500</v>
      </c>
      <c r="L481" s="71">
        <f>SUM(N481:AG481)</f>
        <v>1500</v>
      </c>
      <c r="M481" s="74">
        <f>K481-L481</f>
        <v>0</v>
      </c>
      <c r="N481" s="44">
        <v>1500</v>
      </c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</row>
    <row r="482" spans="1:38" s="125" customFormat="1" ht="14.25" customHeight="1" x14ac:dyDescent="0.25">
      <c r="A482" s="121" t="s">
        <v>39</v>
      </c>
      <c r="B482" s="121" t="s">
        <v>51</v>
      </c>
      <c r="C482" s="123" t="s">
        <v>550</v>
      </c>
      <c r="D482" s="123" t="s">
        <v>585</v>
      </c>
      <c r="E482" s="121" t="s">
        <v>142</v>
      </c>
      <c r="F482" s="121" t="s">
        <v>56</v>
      </c>
      <c r="G482" s="122">
        <v>45261</v>
      </c>
      <c r="H482" s="120">
        <v>0</v>
      </c>
      <c r="I482" s="120">
        <v>0</v>
      </c>
      <c r="J482" s="120">
        <f t="shared" si="32"/>
        <v>0</v>
      </c>
      <c r="K482" s="120">
        <v>4750</v>
      </c>
      <c r="L482" s="112">
        <f t="shared" si="33"/>
        <v>4750</v>
      </c>
      <c r="M482" s="124">
        <f t="shared" si="34"/>
        <v>0</v>
      </c>
      <c r="N482" s="120">
        <v>4750</v>
      </c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</row>
    <row r="483" spans="1:38" s="125" customFormat="1" ht="15" customHeight="1" x14ac:dyDescent="0.25">
      <c r="A483" s="121" t="s">
        <v>39</v>
      </c>
      <c r="B483" s="121" t="s">
        <v>51</v>
      </c>
      <c r="C483" s="123" t="s">
        <v>550</v>
      </c>
      <c r="D483" s="123" t="s">
        <v>585</v>
      </c>
      <c r="E483" s="121" t="s">
        <v>34</v>
      </c>
      <c r="F483" s="121" t="s">
        <v>56</v>
      </c>
      <c r="G483" s="122">
        <v>45261</v>
      </c>
      <c r="H483" s="120">
        <v>0</v>
      </c>
      <c r="I483" s="120">
        <v>0</v>
      </c>
      <c r="J483" s="120">
        <f t="shared" si="32"/>
        <v>0</v>
      </c>
      <c r="K483" s="120">
        <v>2750</v>
      </c>
      <c r="L483" s="112">
        <f t="shared" si="33"/>
        <v>2750</v>
      </c>
      <c r="M483" s="124">
        <f t="shared" si="34"/>
        <v>0</v>
      </c>
      <c r="N483" s="120">
        <v>2750</v>
      </c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</row>
    <row r="484" spans="1:38" ht="32.25" customHeight="1" x14ac:dyDescent="0.25">
      <c r="A484" s="5" t="s">
        <v>39</v>
      </c>
      <c r="B484" s="5" t="s">
        <v>45</v>
      </c>
      <c r="C484" s="8" t="s">
        <v>586</v>
      </c>
      <c r="D484" s="8" t="s">
        <v>216</v>
      </c>
      <c r="E484" s="5" t="s">
        <v>34</v>
      </c>
      <c r="F484" s="5" t="s">
        <v>56</v>
      </c>
      <c r="G484" s="7">
        <v>45156</v>
      </c>
      <c r="H484" s="9">
        <v>0</v>
      </c>
      <c r="I484" s="9">
        <v>0</v>
      </c>
      <c r="J484" s="9">
        <f t="shared" si="32"/>
        <v>0</v>
      </c>
      <c r="K484" s="10">
        <v>7200</v>
      </c>
      <c r="L484" s="12">
        <f t="shared" si="33"/>
        <v>7200</v>
      </c>
      <c r="M484" s="29">
        <f t="shared" si="34"/>
        <v>0</v>
      </c>
      <c r="N484" s="44">
        <v>7200</v>
      </c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20"/>
      <c r="AI484" s="20"/>
      <c r="AJ484" s="20"/>
      <c r="AK484" s="20"/>
      <c r="AL484" s="20"/>
    </row>
    <row r="485" spans="1:38" ht="15" customHeight="1" x14ac:dyDescent="0.25">
      <c r="A485" s="11" t="s">
        <v>39</v>
      </c>
      <c r="B485" s="11" t="s">
        <v>51</v>
      </c>
      <c r="C485" s="13" t="s">
        <v>587</v>
      </c>
      <c r="D485" s="13" t="s">
        <v>588</v>
      </c>
      <c r="E485" s="11" t="s">
        <v>55</v>
      </c>
      <c r="F485" s="11" t="s">
        <v>56</v>
      </c>
      <c r="G485" s="6">
        <v>45163</v>
      </c>
      <c r="H485" s="9">
        <v>0</v>
      </c>
      <c r="I485" s="9">
        <v>0</v>
      </c>
      <c r="J485" s="9">
        <f t="shared" si="32"/>
        <v>0</v>
      </c>
      <c r="K485" s="10">
        <v>570</v>
      </c>
      <c r="L485" s="12">
        <f t="shared" si="33"/>
        <v>570</v>
      </c>
      <c r="M485" s="29">
        <f t="shared" si="34"/>
        <v>0</v>
      </c>
      <c r="N485" s="44">
        <v>570</v>
      </c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20"/>
      <c r="AI485" s="20"/>
      <c r="AJ485" s="20"/>
      <c r="AK485" s="20"/>
      <c r="AL485" s="20"/>
    </row>
    <row r="486" spans="1:38" s="149" customFormat="1" ht="15" customHeight="1" x14ac:dyDescent="0.25">
      <c r="A486" s="52" t="s">
        <v>39</v>
      </c>
      <c r="B486" s="52" t="s">
        <v>51</v>
      </c>
      <c r="C486" s="72" t="s">
        <v>590</v>
      </c>
      <c r="D486" s="72" t="s">
        <v>589</v>
      </c>
      <c r="E486" s="52" t="s">
        <v>37</v>
      </c>
      <c r="F486" s="52" t="s">
        <v>56</v>
      </c>
      <c r="G486" s="48">
        <v>45285</v>
      </c>
      <c r="H486" s="44">
        <v>0</v>
      </c>
      <c r="I486" s="44">
        <v>0</v>
      </c>
      <c r="J486" s="44">
        <f t="shared" si="32"/>
        <v>0</v>
      </c>
      <c r="K486" s="44">
        <v>9112</v>
      </c>
      <c r="L486" s="71">
        <f t="shared" si="33"/>
        <v>9112</v>
      </c>
      <c r="M486" s="74">
        <f t="shared" si="34"/>
        <v>0</v>
      </c>
      <c r="N486" s="167">
        <v>4972</v>
      </c>
      <c r="O486" s="44">
        <v>4140</v>
      </c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</row>
    <row r="487" spans="1:38" s="14" customFormat="1" ht="15" customHeight="1" x14ac:dyDescent="0.25">
      <c r="A487" s="11" t="s">
        <v>39</v>
      </c>
      <c r="B487" s="11" t="s">
        <v>51</v>
      </c>
      <c r="C487" s="13" t="s">
        <v>188</v>
      </c>
      <c r="D487" s="13" t="s">
        <v>543</v>
      </c>
      <c r="E487" s="11" t="s">
        <v>34</v>
      </c>
      <c r="F487" s="11" t="s">
        <v>74</v>
      </c>
      <c r="G487" s="6">
        <v>45170</v>
      </c>
      <c r="H487" s="9">
        <v>0</v>
      </c>
      <c r="I487" s="9">
        <v>0</v>
      </c>
      <c r="J487" s="9">
        <f t="shared" si="32"/>
        <v>0</v>
      </c>
      <c r="K487" s="12">
        <v>11.71</v>
      </c>
      <c r="L487" s="12"/>
      <c r="M487" s="29">
        <f t="shared" si="34"/>
        <v>11.71</v>
      </c>
      <c r="N487" s="71">
        <v>11.71</v>
      </c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</row>
    <row r="488" spans="1:38" ht="32.25" customHeight="1" x14ac:dyDescent="0.25">
      <c r="A488" s="5" t="s">
        <v>39</v>
      </c>
      <c r="B488" s="8" t="s">
        <v>45</v>
      </c>
      <c r="C488" s="8" t="s">
        <v>586</v>
      </c>
      <c r="D488" s="8" t="s">
        <v>216</v>
      </c>
      <c r="E488" s="5" t="s">
        <v>34</v>
      </c>
      <c r="F488" s="5" t="s">
        <v>56</v>
      </c>
      <c r="G488" s="7">
        <v>45230</v>
      </c>
      <c r="H488" s="9">
        <v>0</v>
      </c>
      <c r="I488" s="9">
        <v>0</v>
      </c>
      <c r="J488" s="9">
        <f t="shared" si="32"/>
        <v>0</v>
      </c>
      <c r="K488" s="10">
        <v>100</v>
      </c>
      <c r="L488" s="12">
        <f>SUM(N488:AG488)</f>
        <v>100</v>
      </c>
      <c r="M488" s="29">
        <f>K488-L488</f>
        <v>0</v>
      </c>
      <c r="N488" s="44">
        <v>100</v>
      </c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20"/>
      <c r="AI488" s="20"/>
      <c r="AJ488" s="20"/>
      <c r="AK488" s="20"/>
      <c r="AL488" s="20"/>
    </row>
    <row r="489" spans="1:38" ht="32.25" customHeight="1" x14ac:dyDescent="0.25">
      <c r="A489" s="5" t="s">
        <v>39</v>
      </c>
      <c r="B489" s="8" t="s">
        <v>45</v>
      </c>
      <c r="C489" s="8" t="s">
        <v>586</v>
      </c>
      <c r="D489" s="8" t="s">
        <v>216</v>
      </c>
      <c r="E489" s="5" t="s">
        <v>34</v>
      </c>
      <c r="F489" s="5" t="s">
        <v>56</v>
      </c>
      <c r="G489" s="7">
        <v>45230</v>
      </c>
      <c r="H489" s="9">
        <v>0</v>
      </c>
      <c r="I489" s="9">
        <v>0</v>
      </c>
      <c r="J489" s="9">
        <f t="shared" si="32"/>
        <v>0</v>
      </c>
      <c r="K489" s="10">
        <v>250</v>
      </c>
      <c r="L489" s="12">
        <f>SUM(N489:AG489)</f>
        <v>250</v>
      </c>
      <c r="M489" s="29">
        <f>K489-L489</f>
        <v>0</v>
      </c>
      <c r="N489" s="44">
        <v>250</v>
      </c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20"/>
      <c r="AI489" s="20"/>
      <c r="AJ489" s="20"/>
      <c r="AK489" s="20"/>
      <c r="AL489" s="20"/>
    </row>
    <row r="490" spans="1:38" s="14" customFormat="1" ht="28.5" customHeight="1" x14ac:dyDescent="0.25">
      <c r="A490" s="11" t="s">
        <v>39</v>
      </c>
      <c r="B490" s="11" t="s">
        <v>51</v>
      </c>
      <c r="C490" s="13" t="s">
        <v>470</v>
      </c>
      <c r="D490" s="13" t="s">
        <v>471</v>
      </c>
      <c r="E490" s="11" t="s">
        <v>55</v>
      </c>
      <c r="F490" s="11" t="s">
        <v>56</v>
      </c>
      <c r="G490" s="6">
        <v>45177</v>
      </c>
      <c r="H490" s="114">
        <v>0</v>
      </c>
      <c r="I490" s="114">
        <v>0</v>
      </c>
      <c r="J490" s="114">
        <f t="shared" si="32"/>
        <v>0</v>
      </c>
      <c r="K490" s="12">
        <v>500</v>
      </c>
      <c r="L490" s="12">
        <f>SUM(N490:AG490)</f>
        <v>500</v>
      </c>
      <c r="M490" s="29">
        <f>K490-L490</f>
        <v>0</v>
      </c>
      <c r="N490" s="71">
        <v>500</v>
      </c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</row>
    <row r="491" spans="1:38" ht="57" customHeight="1" x14ac:dyDescent="0.25">
      <c r="A491" s="5" t="s">
        <v>40</v>
      </c>
      <c r="B491" s="5" t="s">
        <v>40</v>
      </c>
      <c r="C491" s="8" t="s">
        <v>591</v>
      </c>
      <c r="D491" s="8" t="s">
        <v>592</v>
      </c>
      <c r="E491" s="5" t="s">
        <v>35</v>
      </c>
      <c r="F491" s="5" t="s">
        <v>231</v>
      </c>
      <c r="G491" s="7">
        <v>46001</v>
      </c>
      <c r="H491" s="9">
        <v>19550</v>
      </c>
      <c r="I491" s="9">
        <f>H491*118%</f>
        <v>23069</v>
      </c>
      <c r="J491" s="9">
        <f t="shared" si="32"/>
        <v>4189</v>
      </c>
      <c r="K491" s="10">
        <v>18880</v>
      </c>
      <c r="L491" s="12">
        <f t="shared" si="33"/>
        <v>7080</v>
      </c>
      <c r="M491" s="29">
        <f t="shared" si="34"/>
        <v>11800</v>
      </c>
      <c r="N491" s="44">
        <v>7080</v>
      </c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20"/>
      <c r="AI491" s="20"/>
      <c r="AJ491" s="20"/>
      <c r="AK491" s="20"/>
      <c r="AL491" s="20"/>
    </row>
    <row r="492" spans="1:38" s="125" customFormat="1" ht="45" customHeight="1" x14ac:dyDescent="0.25">
      <c r="A492" s="121" t="s">
        <v>39</v>
      </c>
      <c r="B492" s="129" t="s">
        <v>45</v>
      </c>
      <c r="C492" s="129" t="s">
        <v>152</v>
      </c>
      <c r="D492" s="129" t="s">
        <v>153</v>
      </c>
      <c r="E492" s="203" t="s">
        <v>34</v>
      </c>
      <c r="F492" s="203" t="s">
        <v>56</v>
      </c>
      <c r="G492" s="202">
        <v>45285</v>
      </c>
      <c r="H492" s="120">
        <v>0</v>
      </c>
      <c r="I492" s="120">
        <v>0</v>
      </c>
      <c r="J492" s="120">
        <f t="shared" si="32"/>
        <v>0</v>
      </c>
      <c r="K492" s="119">
        <v>800</v>
      </c>
      <c r="L492" s="119">
        <f t="shared" ref="L492:L499" si="35">SUM(N492:AG492)</f>
        <v>400</v>
      </c>
      <c r="M492" s="119">
        <f t="shared" si="34"/>
        <v>400</v>
      </c>
      <c r="N492" s="120">
        <v>200</v>
      </c>
      <c r="O492" s="120">
        <v>200</v>
      </c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</row>
    <row r="493" spans="1:38" s="125" customFormat="1" ht="15" customHeight="1" x14ac:dyDescent="0.25">
      <c r="A493" s="121" t="s">
        <v>41</v>
      </c>
      <c r="B493" s="121" t="s">
        <v>40</v>
      </c>
      <c r="C493" s="128" t="s">
        <v>106</v>
      </c>
      <c r="D493" s="123" t="s">
        <v>111</v>
      </c>
      <c r="E493" s="121" t="s">
        <v>325</v>
      </c>
      <c r="F493" s="121" t="s">
        <v>74</v>
      </c>
      <c r="G493" s="122">
        <v>45291</v>
      </c>
      <c r="H493" s="120">
        <v>0</v>
      </c>
      <c r="I493" s="120">
        <v>0</v>
      </c>
      <c r="J493" s="120">
        <f t="shared" si="32"/>
        <v>0</v>
      </c>
      <c r="K493" s="120">
        <v>3330</v>
      </c>
      <c r="L493" s="112">
        <f t="shared" si="35"/>
        <v>967.52</v>
      </c>
      <c r="M493" s="124">
        <f t="shared" si="34"/>
        <v>2362.48</v>
      </c>
      <c r="N493" s="120">
        <v>325.48</v>
      </c>
      <c r="O493" s="120">
        <v>436.04</v>
      </c>
      <c r="P493" s="120">
        <v>206</v>
      </c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</row>
    <row r="494" spans="1:38" s="14" customFormat="1" ht="15" customHeight="1" x14ac:dyDescent="0.25">
      <c r="A494" s="11" t="s">
        <v>39</v>
      </c>
      <c r="B494" s="11" t="s">
        <v>44</v>
      </c>
      <c r="C494" s="13" t="s">
        <v>181</v>
      </c>
      <c r="D494" s="13" t="s">
        <v>182</v>
      </c>
      <c r="E494" s="11" t="s">
        <v>34</v>
      </c>
      <c r="F494" s="11" t="s">
        <v>74</v>
      </c>
      <c r="G494" s="6">
        <v>45184</v>
      </c>
      <c r="H494" s="9">
        <v>0</v>
      </c>
      <c r="I494" s="9">
        <v>0</v>
      </c>
      <c r="J494" s="9">
        <f t="shared" si="32"/>
        <v>0</v>
      </c>
      <c r="K494" s="27">
        <v>690</v>
      </c>
      <c r="L494" s="27">
        <f t="shared" si="35"/>
        <v>0</v>
      </c>
      <c r="M494" s="27">
        <f t="shared" ref="M494:M499" si="36">K494-L494</f>
        <v>690</v>
      </c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</row>
    <row r="495" spans="1:38" s="14" customFormat="1" ht="14.25" customHeight="1" x14ac:dyDescent="0.25">
      <c r="A495" s="11" t="s">
        <v>39</v>
      </c>
      <c r="B495" s="11" t="s">
        <v>44</v>
      </c>
      <c r="C495" s="13" t="s">
        <v>106</v>
      </c>
      <c r="D495" s="13" t="s">
        <v>108</v>
      </c>
      <c r="E495" s="11" t="s">
        <v>34</v>
      </c>
      <c r="F495" s="11" t="s">
        <v>74</v>
      </c>
      <c r="G495" s="6">
        <v>45184</v>
      </c>
      <c r="H495" s="9">
        <v>0</v>
      </c>
      <c r="I495" s="9">
        <v>0</v>
      </c>
      <c r="J495" s="9">
        <f t="shared" si="32"/>
        <v>0</v>
      </c>
      <c r="K495" s="27">
        <v>2116.8000000000002</v>
      </c>
      <c r="L495" s="27">
        <f t="shared" si="35"/>
        <v>0</v>
      </c>
      <c r="M495" s="27">
        <f t="shared" si="36"/>
        <v>2116.8000000000002</v>
      </c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</row>
    <row r="496" spans="1:38" s="88" customFormat="1" ht="14.25" customHeight="1" x14ac:dyDescent="0.25">
      <c r="A496" s="11" t="s">
        <v>39</v>
      </c>
      <c r="B496" s="11" t="s">
        <v>44</v>
      </c>
      <c r="C496" s="13" t="s">
        <v>105</v>
      </c>
      <c r="D496" s="13" t="s">
        <v>107</v>
      </c>
      <c r="E496" s="11" t="s">
        <v>34</v>
      </c>
      <c r="F496" s="11" t="s">
        <v>74</v>
      </c>
      <c r="G496" s="6">
        <v>45180</v>
      </c>
      <c r="H496" s="9">
        <v>0</v>
      </c>
      <c r="I496" s="9">
        <v>0</v>
      </c>
      <c r="J496" s="9">
        <f t="shared" si="32"/>
        <v>0</v>
      </c>
      <c r="K496" s="27">
        <v>1058.4000000000001</v>
      </c>
      <c r="L496" s="27">
        <f t="shared" si="35"/>
        <v>0</v>
      </c>
      <c r="M496" s="27">
        <f t="shared" si="36"/>
        <v>1058.4000000000001</v>
      </c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</row>
    <row r="497" spans="1:43" ht="15" customHeight="1" x14ac:dyDescent="0.25">
      <c r="A497" s="11" t="s">
        <v>39</v>
      </c>
      <c r="B497" s="5" t="s">
        <v>51</v>
      </c>
      <c r="C497" s="8" t="s">
        <v>188</v>
      </c>
      <c r="D497" s="13" t="s">
        <v>595</v>
      </c>
      <c r="E497" s="11" t="s">
        <v>55</v>
      </c>
      <c r="F497" s="11" t="s">
        <v>74</v>
      </c>
      <c r="G497" s="6">
        <v>45181</v>
      </c>
      <c r="H497" s="9">
        <v>0</v>
      </c>
      <c r="I497" s="9">
        <v>0</v>
      </c>
      <c r="J497" s="9">
        <f>IF(A497="ტენდერი",IF(E496="საკუთარი",0,IF(E496="cib",0,IF(E496="usaid",0,IF(E496="FMD",0,I497-K497)))),0)</f>
        <v>0</v>
      </c>
      <c r="K497" s="10">
        <v>94.62</v>
      </c>
      <c r="L497" s="12">
        <f t="shared" si="35"/>
        <v>94.62</v>
      </c>
      <c r="M497" s="29">
        <f t="shared" si="36"/>
        <v>0</v>
      </c>
      <c r="N497" s="10">
        <v>94.62</v>
      </c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20"/>
      <c r="AI497" s="20"/>
      <c r="AJ497" s="20"/>
      <c r="AK497" s="20"/>
      <c r="AL497" s="20"/>
    </row>
    <row r="498" spans="1:43" s="149" customFormat="1" ht="42.75" customHeight="1" x14ac:dyDescent="0.25">
      <c r="A498" s="41" t="s">
        <v>39</v>
      </c>
      <c r="B498" s="43" t="s">
        <v>96</v>
      </c>
      <c r="C498" s="43" t="s">
        <v>97</v>
      </c>
      <c r="D498" s="43" t="s">
        <v>281</v>
      </c>
      <c r="E498" s="42" t="s">
        <v>37</v>
      </c>
      <c r="F498" s="41" t="s">
        <v>231</v>
      </c>
      <c r="G498" s="42">
        <v>45260</v>
      </c>
      <c r="H498" s="44">
        <v>0</v>
      </c>
      <c r="I498" s="44">
        <v>0</v>
      </c>
      <c r="J498" s="44">
        <f t="shared" ref="J498:J524" si="37">IF(A498="ტენდერი",IF(E498="საკუთარი",0,IF(E498="cib",0,IF(E498="usaid",0,IF(E498="FMD",0,I498-K498)))),0)</f>
        <v>0</v>
      </c>
      <c r="K498" s="44">
        <v>3901</v>
      </c>
      <c r="L498" s="71">
        <f t="shared" si="35"/>
        <v>3901</v>
      </c>
      <c r="M498" s="44">
        <f t="shared" si="36"/>
        <v>0</v>
      </c>
      <c r="N498" s="44">
        <v>3901</v>
      </c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</row>
    <row r="499" spans="1:43" s="149" customFormat="1" ht="28.5" customHeight="1" x14ac:dyDescent="0.25">
      <c r="A499" s="41" t="s">
        <v>39</v>
      </c>
      <c r="B499" s="43" t="s">
        <v>45</v>
      </c>
      <c r="C499" s="43" t="s">
        <v>86</v>
      </c>
      <c r="D499" s="43" t="s">
        <v>87</v>
      </c>
      <c r="E499" s="41" t="s">
        <v>34</v>
      </c>
      <c r="F499" s="41" t="s">
        <v>56</v>
      </c>
      <c r="G499" s="42">
        <v>45243</v>
      </c>
      <c r="H499" s="44">
        <v>0</v>
      </c>
      <c r="I499" s="44">
        <v>0</v>
      </c>
      <c r="J499" s="44">
        <f t="shared" si="37"/>
        <v>0</v>
      </c>
      <c r="K499" s="44">
        <v>14287.1</v>
      </c>
      <c r="L499" s="44">
        <f t="shared" si="35"/>
        <v>13881.61</v>
      </c>
      <c r="M499" s="44">
        <f t="shared" si="36"/>
        <v>405.48999999999978</v>
      </c>
      <c r="N499" s="45">
        <v>396.9</v>
      </c>
      <c r="O499" s="45">
        <v>893.51</v>
      </c>
      <c r="P499" s="45">
        <v>1631.07</v>
      </c>
      <c r="Q499" s="45">
        <v>523.05999999999995</v>
      </c>
      <c r="R499" s="45">
        <v>1774.76</v>
      </c>
      <c r="S499" s="45">
        <v>2448.6999999999998</v>
      </c>
      <c r="T499" s="45">
        <v>1404.4</v>
      </c>
      <c r="U499" s="45">
        <v>1390.85</v>
      </c>
      <c r="V499" s="45">
        <v>990.36</v>
      </c>
      <c r="W499" s="45">
        <v>1000.93</v>
      </c>
      <c r="X499" s="45">
        <v>1427.07</v>
      </c>
      <c r="Y499" s="45"/>
      <c r="Z499" s="45"/>
      <c r="AA499" s="45"/>
      <c r="AB499" s="45"/>
      <c r="AC499" s="45"/>
      <c r="AD499" s="45"/>
      <c r="AE499" s="45"/>
      <c r="AF499" s="45"/>
      <c r="AG499" s="45"/>
    </row>
    <row r="500" spans="1:43" s="149" customFormat="1" ht="35.25" customHeight="1" x14ac:dyDescent="0.25">
      <c r="A500" s="41" t="s">
        <v>40</v>
      </c>
      <c r="B500" s="41" t="s">
        <v>40</v>
      </c>
      <c r="C500" s="43" t="s">
        <v>594</v>
      </c>
      <c r="D500" s="43" t="s">
        <v>100</v>
      </c>
      <c r="E500" s="41" t="s">
        <v>37</v>
      </c>
      <c r="F500" s="41" t="s">
        <v>56</v>
      </c>
      <c r="G500" s="42">
        <v>45322</v>
      </c>
      <c r="H500" s="44">
        <v>260000</v>
      </c>
      <c r="I500" s="44">
        <v>260000</v>
      </c>
      <c r="J500" s="44">
        <f t="shared" si="37"/>
        <v>0</v>
      </c>
      <c r="K500" s="44">
        <v>260000</v>
      </c>
      <c r="L500" s="71">
        <f t="shared" si="33"/>
        <v>259973</v>
      </c>
      <c r="M500" s="74">
        <f t="shared" si="34"/>
        <v>27</v>
      </c>
      <c r="N500" s="44">
        <v>59884.52</v>
      </c>
      <c r="O500" s="44">
        <v>69514.17</v>
      </c>
      <c r="P500" s="44">
        <v>55476.51</v>
      </c>
      <c r="Q500" s="44">
        <v>43140.63</v>
      </c>
      <c r="R500" s="44">
        <v>31957.17</v>
      </c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</row>
    <row r="501" spans="1:43" s="149" customFormat="1" ht="15" customHeight="1" x14ac:dyDescent="0.25">
      <c r="A501" s="41" t="s">
        <v>39</v>
      </c>
      <c r="B501" s="41" t="s">
        <v>43</v>
      </c>
      <c r="C501" s="43" t="s">
        <v>178</v>
      </c>
      <c r="D501" s="43" t="s">
        <v>469</v>
      </c>
      <c r="E501" s="41" t="s">
        <v>37</v>
      </c>
      <c r="F501" s="41" t="s">
        <v>74</v>
      </c>
      <c r="G501" s="42">
        <v>45179</v>
      </c>
      <c r="H501" s="44">
        <v>0</v>
      </c>
      <c r="I501" s="44">
        <v>0</v>
      </c>
      <c r="J501" s="44">
        <f t="shared" si="37"/>
        <v>0</v>
      </c>
      <c r="K501" s="44">
        <v>131.35</v>
      </c>
      <c r="L501" s="71">
        <f t="shared" si="33"/>
        <v>131.35</v>
      </c>
      <c r="M501" s="74">
        <f t="shared" si="34"/>
        <v>0</v>
      </c>
      <c r="N501" s="44">
        <v>131.35</v>
      </c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</row>
    <row r="502" spans="1:43" s="110" customFormat="1" ht="14.25" customHeight="1" x14ac:dyDescent="0.25">
      <c r="A502" s="103" t="s">
        <v>39</v>
      </c>
      <c r="B502" s="103" t="s">
        <v>51</v>
      </c>
      <c r="C502" s="105" t="s">
        <v>539</v>
      </c>
      <c r="D502" s="106" t="s">
        <v>184</v>
      </c>
      <c r="E502" s="103" t="s">
        <v>34</v>
      </c>
      <c r="F502" s="5" t="s">
        <v>56</v>
      </c>
      <c r="G502" s="104">
        <v>45198</v>
      </c>
      <c r="H502" s="9">
        <v>0</v>
      </c>
      <c r="I502" s="9">
        <v>0</v>
      </c>
      <c r="J502" s="9">
        <f t="shared" si="37"/>
        <v>0</v>
      </c>
      <c r="K502" s="10">
        <v>260</v>
      </c>
      <c r="L502" s="12">
        <f t="shared" si="33"/>
        <v>260</v>
      </c>
      <c r="M502" s="94">
        <f t="shared" si="34"/>
        <v>0</v>
      </c>
      <c r="N502" s="10">
        <v>260</v>
      </c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4"/>
      <c r="AG502" s="107"/>
      <c r="AH502" s="108"/>
      <c r="AI502" s="108"/>
      <c r="AJ502" s="109"/>
      <c r="AK502" s="108"/>
      <c r="AL502" s="108"/>
      <c r="AM502" s="108"/>
      <c r="AN502" s="108"/>
      <c r="AO502" s="108"/>
      <c r="AP502" s="108"/>
      <c r="AQ502" s="108"/>
    </row>
    <row r="503" spans="1:43" s="149" customFormat="1" ht="15" customHeight="1" x14ac:dyDescent="0.25">
      <c r="A503" s="52" t="s">
        <v>39</v>
      </c>
      <c r="B503" s="41" t="s">
        <v>51</v>
      </c>
      <c r="C503" s="43" t="s">
        <v>271</v>
      </c>
      <c r="D503" s="72" t="s">
        <v>50</v>
      </c>
      <c r="E503" s="52" t="s">
        <v>37</v>
      </c>
      <c r="F503" s="52" t="s">
        <v>56</v>
      </c>
      <c r="G503" s="48">
        <v>45260</v>
      </c>
      <c r="H503" s="44">
        <v>0</v>
      </c>
      <c r="I503" s="44">
        <v>0</v>
      </c>
      <c r="J503" s="44">
        <f t="shared" si="37"/>
        <v>0</v>
      </c>
      <c r="K503" s="44">
        <v>300</v>
      </c>
      <c r="L503" s="71">
        <f t="shared" si="33"/>
        <v>300</v>
      </c>
      <c r="M503" s="71">
        <f t="shared" si="34"/>
        <v>0</v>
      </c>
      <c r="N503" s="44">
        <v>300</v>
      </c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</row>
    <row r="504" spans="1:43" ht="15" customHeight="1" x14ac:dyDescent="0.25">
      <c r="A504" s="41" t="s">
        <v>39</v>
      </c>
      <c r="B504" s="43" t="s">
        <v>51</v>
      </c>
      <c r="C504" s="43" t="s">
        <v>573</v>
      </c>
      <c r="D504" s="43" t="s">
        <v>596</v>
      </c>
      <c r="E504" s="41" t="s">
        <v>35</v>
      </c>
      <c r="F504" s="41" t="s">
        <v>74</v>
      </c>
      <c r="G504" s="42">
        <v>45215</v>
      </c>
      <c r="H504" s="44">
        <v>0</v>
      </c>
      <c r="I504" s="9">
        <v>0</v>
      </c>
      <c r="J504" s="9">
        <f t="shared" si="37"/>
        <v>0</v>
      </c>
      <c r="K504" s="10">
        <v>9885</v>
      </c>
      <c r="L504" s="12">
        <f t="shared" si="33"/>
        <v>9885</v>
      </c>
      <c r="M504" s="94">
        <f t="shared" si="34"/>
        <v>0</v>
      </c>
      <c r="N504" s="10">
        <v>9885</v>
      </c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20"/>
      <c r="AI504" s="20"/>
      <c r="AJ504" s="20"/>
      <c r="AK504" s="20"/>
      <c r="AL504" s="20"/>
    </row>
    <row r="505" spans="1:43" s="166" customFormat="1" ht="25.5" customHeight="1" x14ac:dyDescent="0.25">
      <c r="A505" s="52" t="s">
        <v>39</v>
      </c>
      <c r="B505" s="52" t="s">
        <v>51</v>
      </c>
      <c r="C505" s="72" t="s">
        <v>215</v>
      </c>
      <c r="D505" s="72" t="s">
        <v>597</v>
      </c>
      <c r="E505" s="52" t="s">
        <v>55</v>
      </c>
      <c r="F505" s="52" t="s">
        <v>56</v>
      </c>
      <c r="G505" s="48">
        <v>45291</v>
      </c>
      <c r="H505" s="44">
        <v>0</v>
      </c>
      <c r="I505" s="44">
        <v>0</v>
      </c>
      <c r="J505" s="44">
        <f t="shared" si="37"/>
        <v>0</v>
      </c>
      <c r="K505" s="71">
        <v>5999.31</v>
      </c>
      <c r="L505" s="71">
        <f t="shared" si="33"/>
        <v>5999.3099999999995</v>
      </c>
      <c r="M505" s="74">
        <f t="shared" si="34"/>
        <v>0</v>
      </c>
      <c r="N505" s="71">
        <v>2750.4</v>
      </c>
      <c r="O505" s="71">
        <v>3248.91</v>
      </c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1"/>
      <c r="AD505" s="71"/>
      <c r="AE505" s="71"/>
      <c r="AF505" s="71"/>
      <c r="AG505" s="71"/>
    </row>
    <row r="506" spans="1:43" s="149" customFormat="1" ht="15" customHeight="1" x14ac:dyDescent="0.25">
      <c r="A506" s="41" t="s">
        <v>41</v>
      </c>
      <c r="B506" s="41" t="s">
        <v>40</v>
      </c>
      <c r="C506" s="43" t="s">
        <v>116</v>
      </c>
      <c r="D506" s="43" t="s">
        <v>133</v>
      </c>
      <c r="E506" s="41" t="s">
        <v>55</v>
      </c>
      <c r="F506" s="41" t="s">
        <v>74</v>
      </c>
      <c r="G506" s="42">
        <v>45322</v>
      </c>
      <c r="H506" s="44">
        <v>0</v>
      </c>
      <c r="I506" s="44">
        <v>0</v>
      </c>
      <c r="J506" s="44">
        <f t="shared" si="37"/>
        <v>0</v>
      </c>
      <c r="K506" s="44">
        <v>871.48</v>
      </c>
      <c r="L506" s="71">
        <f t="shared" si="33"/>
        <v>871.48</v>
      </c>
      <c r="M506" s="74">
        <f t="shared" si="34"/>
        <v>0</v>
      </c>
      <c r="N506" s="44">
        <v>871.48</v>
      </c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</row>
    <row r="507" spans="1:43" s="149" customFormat="1" ht="15" customHeight="1" x14ac:dyDescent="0.25">
      <c r="A507" s="41" t="s">
        <v>41</v>
      </c>
      <c r="B507" s="41" t="s">
        <v>40</v>
      </c>
      <c r="C507" s="43" t="s">
        <v>116</v>
      </c>
      <c r="D507" s="43" t="s">
        <v>133</v>
      </c>
      <c r="E507" s="41" t="s">
        <v>37</v>
      </c>
      <c r="F507" s="41" t="s">
        <v>74</v>
      </c>
      <c r="G507" s="42">
        <v>45322</v>
      </c>
      <c r="H507" s="44">
        <v>0</v>
      </c>
      <c r="I507" s="44">
        <v>0</v>
      </c>
      <c r="J507" s="44">
        <f t="shared" si="37"/>
        <v>0</v>
      </c>
      <c r="K507" s="44">
        <v>1284</v>
      </c>
      <c r="L507" s="71">
        <f t="shared" ref="L507:L516" si="38">SUM(N507:AG507)</f>
        <v>1284</v>
      </c>
      <c r="M507" s="74">
        <f t="shared" ref="M507:M516" si="39">K507-L507</f>
        <v>0</v>
      </c>
      <c r="N507" s="44">
        <v>1284</v>
      </c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</row>
    <row r="508" spans="1:43" s="149" customFormat="1" ht="15" customHeight="1" x14ac:dyDescent="0.25">
      <c r="A508" s="41" t="s">
        <v>41</v>
      </c>
      <c r="B508" s="41" t="s">
        <v>40</v>
      </c>
      <c r="C508" s="43" t="s">
        <v>116</v>
      </c>
      <c r="D508" s="43" t="s">
        <v>133</v>
      </c>
      <c r="E508" s="41" t="s">
        <v>55</v>
      </c>
      <c r="F508" s="41" t="s">
        <v>74</v>
      </c>
      <c r="G508" s="42">
        <v>45322</v>
      </c>
      <c r="H508" s="44">
        <v>0</v>
      </c>
      <c r="I508" s="44">
        <v>0</v>
      </c>
      <c r="J508" s="44">
        <f t="shared" si="37"/>
        <v>0</v>
      </c>
      <c r="K508" s="44">
        <v>21108</v>
      </c>
      <c r="L508" s="71">
        <f t="shared" si="38"/>
        <v>21108</v>
      </c>
      <c r="M508" s="74">
        <f t="shared" si="39"/>
        <v>0</v>
      </c>
      <c r="N508" s="44">
        <v>19772</v>
      </c>
      <c r="O508" s="44">
        <f>668+668</f>
        <v>1336</v>
      </c>
      <c r="P508" s="192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</row>
    <row r="509" spans="1:43" s="149" customFormat="1" ht="15" customHeight="1" x14ac:dyDescent="0.25">
      <c r="A509" s="41" t="s">
        <v>41</v>
      </c>
      <c r="B509" s="41" t="s">
        <v>40</v>
      </c>
      <c r="C509" s="43" t="s">
        <v>116</v>
      </c>
      <c r="D509" s="43" t="s">
        <v>133</v>
      </c>
      <c r="E509" s="41" t="s">
        <v>55</v>
      </c>
      <c r="F509" s="41" t="s">
        <v>74</v>
      </c>
      <c r="G509" s="42">
        <v>45322</v>
      </c>
      <c r="H509" s="44">
        <v>0</v>
      </c>
      <c r="I509" s="44">
        <v>0</v>
      </c>
      <c r="J509" s="44">
        <f t="shared" si="37"/>
        <v>0</v>
      </c>
      <c r="K509" s="44">
        <v>24915.84</v>
      </c>
      <c r="L509" s="71">
        <f t="shared" si="38"/>
        <v>24915.840000000004</v>
      </c>
      <c r="M509" s="74">
        <f t="shared" si="39"/>
        <v>0</v>
      </c>
      <c r="N509" s="44">
        <v>6556.8</v>
      </c>
      <c r="O509" s="44">
        <v>13769.28</v>
      </c>
      <c r="P509" s="44">
        <v>4589.76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</row>
    <row r="510" spans="1:43" ht="15" customHeight="1" x14ac:dyDescent="0.25">
      <c r="A510" s="5" t="s">
        <v>41</v>
      </c>
      <c r="B510" s="5" t="s">
        <v>40</v>
      </c>
      <c r="C510" s="8" t="s">
        <v>116</v>
      </c>
      <c r="D510" s="8" t="s">
        <v>133</v>
      </c>
      <c r="E510" s="5" t="s">
        <v>55</v>
      </c>
      <c r="F510" s="5" t="s">
        <v>74</v>
      </c>
      <c r="G510" s="7">
        <v>45322</v>
      </c>
      <c r="H510" s="9">
        <v>0</v>
      </c>
      <c r="I510" s="9">
        <v>0</v>
      </c>
      <c r="J510" s="9">
        <f t="shared" si="37"/>
        <v>0</v>
      </c>
      <c r="K510" s="10">
        <v>3160</v>
      </c>
      <c r="L510" s="12">
        <f t="shared" si="38"/>
        <v>3160</v>
      </c>
      <c r="M510" s="29">
        <f t="shared" si="39"/>
        <v>0</v>
      </c>
      <c r="N510" s="10"/>
      <c r="O510" s="10"/>
      <c r="P510" s="44">
        <v>3160</v>
      </c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20"/>
      <c r="AI510" s="20"/>
      <c r="AJ510" s="20"/>
      <c r="AK510" s="20"/>
      <c r="AL510" s="20"/>
    </row>
    <row r="511" spans="1:43" ht="15" customHeight="1" x14ac:dyDescent="0.25">
      <c r="A511" s="5" t="s">
        <v>41</v>
      </c>
      <c r="B511" s="5" t="s">
        <v>40</v>
      </c>
      <c r="C511" s="8" t="s">
        <v>116</v>
      </c>
      <c r="D511" s="8" t="s">
        <v>133</v>
      </c>
      <c r="E511" s="5" t="s">
        <v>37</v>
      </c>
      <c r="F511" s="5" t="s">
        <v>74</v>
      </c>
      <c r="G511" s="7">
        <v>45322</v>
      </c>
      <c r="H511" s="9">
        <v>0</v>
      </c>
      <c r="I511" s="9">
        <v>0</v>
      </c>
      <c r="J511" s="9">
        <f t="shared" si="37"/>
        <v>0</v>
      </c>
      <c r="K511" s="10">
        <f>220628+19032</f>
        <v>239660</v>
      </c>
      <c r="L511" s="12">
        <f t="shared" si="38"/>
        <v>194502</v>
      </c>
      <c r="M511" s="29">
        <f t="shared" si="39"/>
        <v>45158</v>
      </c>
      <c r="N511" s="44">
        <v>19032</v>
      </c>
      <c r="O511" s="40"/>
      <c r="P511" s="10"/>
      <c r="Q511" s="44">
        <v>175470</v>
      </c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20"/>
      <c r="AI511" s="20"/>
      <c r="AJ511" s="20"/>
      <c r="AK511" s="20"/>
      <c r="AL511" s="20"/>
    </row>
    <row r="512" spans="1:43" ht="15.75" customHeight="1" x14ac:dyDescent="0.25">
      <c r="A512" s="5" t="s">
        <v>41</v>
      </c>
      <c r="B512" s="5" t="s">
        <v>40</v>
      </c>
      <c r="C512" s="8" t="s">
        <v>116</v>
      </c>
      <c r="D512" s="8" t="s">
        <v>133</v>
      </c>
      <c r="E512" s="5" t="s">
        <v>36</v>
      </c>
      <c r="F512" s="5" t="s">
        <v>74</v>
      </c>
      <c r="G512" s="7">
        <v>45322</v>
      </c>
      <c r="H512" s="9">
        <v>0</v>
      </c>
      <c r="I512" s="9">
        <v>0</v>
      </c>
      <c r="J512" s="9">
        <f t="shared" si="37"/>
        <v>0</v>
      </c>
      <c r="K512" s="10">
        <v>62172</v>
      </c>
      <c r="L512" s="12">
        <f t="shared" si="38"/>
        <v>62172</v>
      </c>
      <c r="M512" s="29">
        <f t="shared" si="39"/>
        <v>0</v>
      </c>
      <c r="N512" s="10"/>
      <c r="O512" s="44">
        <v>62172</v>
      </c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20"/>
      <c r="AI512" s="20"/>
      <c r="AJ512" s="20"/>
      <c r="AK512" s="20"/>
      <c r="AL512" s="20"/>
    </row>
    <row r="513" spans="1:38" s="149" customFormat="1" ht="15.75" customHeight="1" x14ac:dyDescent="0.25">
      <c r="A513" s="41" t="s">
        <v>41</v>
      </c>
      <c r="B513" s="41" t="s">
        <v>40</v>
      </c>
      <c r="C513" s="43" t="s">
        <v>116</v>
      </c>
      <c r="D513" s="43" t="s">
        <v>133</v>
      </c>
      <c r="E513" s="41" t="s">
        <v>37</v>
      </c>
      <c r="F513" s="41" t="s">
        <v>74</v>
      </c>
      <c r="G513" s="42">
        <v>45322</v>
      </c>
      <c r="H513" s="44">
        <v>0</v>
      </c>
      <c r="I513" s="44">
        <v>0</v>
      </c>
      <c r="J513" s="44">
        <f t="shared" si="37"/>
        <v>0</v>
      </c>
      <c r="K513" s="44">
        <v>7720</v>
      </c>
      <c r="L513" s="71">
        <f t="shared" si="38"/>
        <v>7720</v>
      </c>
      <c r="M513" s="74">
        <f t="shared" si="39"/>
        <v>0</v>
      </c>
      <c r="N513" s="44">
        <v>7720</v>
      </c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</row>
    <row r="514" spans="1:38" s="149" customFormat="1" ht="15" customHeight="1" x14ac:dyDescent="0.25">
      <c r="A514" s="41" t="s">
        <v>41</v>
      </c>
      <c r="B514" s="41" t="s">
        <v>40</v>
      </c>
      <c r="C514" s="43" t="s">
        <v>598</v>
      </c>
      <c r="D514" s="43" t="s">
        <v>133</v>
      </c>
      <c r="E514" s="41" t="s">
        <v>55</v>
      </c>
      <c r="F514" s="41" t="s">
        <v>74</v>
      </c>
      <c r="G514" s="42">
        <v>45322</v>
      </c>
      <c r="H514" s="44">
        <v>0</v>
      </c>
      <c r="I514" s="44">
        <v>0</v>
      </c>
      <c r="J514" s="44">
        <f t="shared" si="37"/>
        <v>0</v>
      </c>
      <c r="K514" s="44">
        <v>1140</v>
      </c>
      <c r="L514" s="71">
        <f t="shared" si="38"/>
        <v>1140</v>
      </c>
      <c r="M514" s="74">
        <f t="shared" si="39"/>
        <v>0</v>
      </c>
      <c r="N514" s="44">
        <v>1140</v>
      </c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</row>
    <row r="515" spans="1:38" s="149" customFormat="1" ht="15" customHeight="1" x14ac:dyDescent="0.25">
      <c r="A515" s="41" t="s">
        <v>41</v>
      </c>
      <c r="B515" s="41" t="s">
        <v>40</v>
      </c>
      <c r="C515" s="43" t="s">
        <v>598</v>
      </c>
      <c r="D515" s="43" t="s">
        <v>133</v>
      </c>
      <c r="E515" s="41" t="s">
        <v>55</v>
      </c>
      <c r="F515" s="41" t="s">
        <v>74</v>
      </c>
      <c r="G515" s="42">
        <v>45322</v>
      </c>
      <c r="H515" s="44">
        <v>0</v>
      </c>
      <c r="I515" s="44">
        <v>0</v>
      </c>
      <c r="J515" s="44">
        <f t="shared" si="37"/>
        <v>0</v>
      </c>
      <c r="K515" s="44">
        <v>11080</v>
      </c>
      <c r="L515" s="71">
        <f t="shared" si="38"/>
        <v>11080</v>
      </c>
      <c r="M515" s="74">
        <f t="shared" si="39"/>
        <v>0</v>
      </c>
      <c r="N515" s="44">
        <v>11080</v>
      </c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</row>
    <row r="516" spans="1:38" ht="15" customHeight="1" x14ac:dyDescent="0.25">
      <c r="A516" s="5" t="s">
        <v>39</v>
      </c>
      <c r="B516" s="8" t="s">
        <v>51</v>
      </c>
      <c r="C516" s="8" t="s">
        <v>146</v>
      </c>
      <c r="D516" s="8" t="s">
        <v>147</v>
      </c>
      <c r="E516" s="5" t="s">
        <v>34</v>
      </c>
      <c r="F516" s="30" t="s">
        <v>74</v>
      </c>
      <c r="G516" s="7">
        <v>44974</v>
      </c>
      <c r="H516" s="9">
        <v>0</v>
      </c>
      <c r="I516" s="9">
        <v>0</v>
      </c>
      <c r="J516" s="9">
        <f t="shared" si="37"/>
        <v>0</v>
      </c>
      <c r="K516" s="27">
        <v>860</v>
      </c>
      <c r="L516" s="27">
        <f t="shared" si="38"/>
        <v>860</v>
      </c>
      <c r="M516" s="27">
        <f t="shared" si="39"/>
        <v>0</v>
      </c>
      <c r="N516" s="27">
        <v>860</v>
      </c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0"/>
      <c r="AI516" s="20"/>
      <c r="AJ516" s="20"/>
      <c r="AK516" s="20"/>
      <c r="AL516" s="20"/>
    </row>
    <row r="517" spans="1:38" s="149" customFormat="1" ht="15" customHeight="1" x14ac:dyDescent="0.25">
      <c r="A517" s="41" t="s">
        <v>39</v>
      </c>
      <c r="B517" s="43" t="s">
        <v>51</v>
      </c>
      <c r="C517" s="43" t="s">
        <v>599</v>
      </c>
      <c r="D517" s="43" t="s">
        <v>600</v>
      </c>
      <c r="E517" s="41" t="s">
        <v>55</v>
      </c>
      <c r="F517" s="41" t="s">
        <v>56</v>
      </c>
      <c r="G517" s="42">
        <v>45291</v>
      </c>
      <c r="H517" s="44">
        <v>0</v>
      </c>
      <c r="I517" s="44">
        <v>0</v>
      </c>
      <c r="J517" s="44">
        <f t="shared" si="37"/>
        <v>0</v>
      </c>
      <c r="K517" s="44">
        <v>2800</v>
      </c>
      <c r="L517" s="71">
        <f t="shared" si="33"/>
        <v>2800</v>
      </c>
      <c r="M517" s="74">
        <f t="shared" si="34"/>
        <v>0</v>
      </c>
      <c r="N517" s="44">
        <v>700</v>
      </c>
      <c r="O517" s="44">
        <v>700</v>
      </c>
      <c r="P517" s="44">
        <v>700</v>
      </c>
      <c r="Q517" s="44">
        <v>700</v>
      </c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</row>
    <row r="518" spans="1:38" ht="15" customHeight="1" x14ac:dyDescent="0.25">
      <c r="A518" s="41" t="s">
        <v>39</v>
      </c>
      <c r="B518" s="41" t="s">
        <v>51</v>
      </c>
      <c r="C518" s="43" t="s">
        <v>601</v>
      </c>
      <c r="D518" s="43" t="s">
        <v>602</v>
      </c>
      <c r="E518" s="41" t="s">
        <v>34</v>
      </c>
      <c r="F518" s="41" t="s">
        <v>56</v>
      </c>
      <c r="G518" s="42" t="s">
        <v>603</v>
      </c>
      <c r="H518" s="44">
        <v>0</v>
      </c>
      <c r="I518" s="9">
        <v>0</v>
      </c>
      <c r="J518" s="9">
        <f t="shared" si="37"/>
        <v>0</v>
      </c>
      <c r="K518" s="10">
        <v>100</v>
      </c>
      <c r="L518" s="12">
        <f t="shared" si="33"/>
        <v>0</v>
      </c>
      <c r="M518" s="29">
        <f t="shared" si="34"/>
        <v>100</v>
      </c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20"/>
      <c r="AI518" s="20"/>
      <c r="AJ518" s="20"/>
      <c r="AK518" s="20"/>
      <c r="AL518" s="20"/>
    </row>
    <row r="519" spans="1:38" s="149" customFormat="1" ht="15" customHeight="1" x14ac:dyDescent="0.25">
      <c r="A519" s="41" t="s">
        <v>39</v>
      </c>
      <c r="B519" s="41" t="s">
        <v>51</v>
      </c>
      <c r="C519" s="43" t="s">
        <v>130</v>
      </c>
      <c r="D519" s="43" t="s">
        <v>604</v>
      </c>
      <c r="E519" s="41" t="s">
        <v>35</v>
      </c>
      <c r="F519" s="41" t="s">
        <v>74</v>
      </c>
      <c r="G519" s="42">
        <v>45250</v>
      </c>
      <c r="H519" s="44">
        <v>0</v>
      </c>
      <c r="I519" s="44">
        <v>0</v>
      </c>
      <c r="J519" s="44">
        <f t="shared" si="37"/>
        <v>0</v>
      </c>
      <c r="K519" s="44">
        <v>7499</v>
      </c>
      <c r="L519" s="71">
        <f t="shared" si="33"/>
        <v>7499</v>
      </c>
      <c r="M519" s="74">
        <f t="shared" si="34"/>
        <v>0</v>
      </c>
      <c r="N519" s="44">
        <v>7499</v>
      </c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</row>
    <row r="520" spans="1:38" s="149" customFormat="1" ht="15.75" customHeight="1" x14ac:dyDescent="0.25">
      <c r="A520" s="41" t="s">
        <v>41</v>
      </c>
      <c r="B520" s="41" t="s">
        <v>40</v>
      </c>
      <c r="C520" s="43" t="s">
        <v>116</v>
      </c>
      <c r="D520" s="43" t="s">
        <v>133</v>
      </c>
      <c r="E520" s="41" t="s">
        <v>37</v>
      </c>
      <c r="F520" s="41" t="s">
        <v>74</v>
      </c>
      <c r="G520" s="42">
        <v>45322</v>
      </c>
      <c r="H520" s="44">
        <v>0</v>
      </c>
      <c r="I520" s="44">
        <v>0</v>
      </c>
      <c r="J520" s="44">
        <f t="shared" si="37"/>
        <v>0</v>
      </c>
      <c r="K520" s="44">
        <v>10914.6</v>
      </c>
      <c r="L520" s="71">
        <f t="shared" ref="L520:L526" si="40">SUM(N520:AG520)</f>
        <v>10914.6</v>
      </c>
      <c r="M520" s="74">
        <f t="shared" si="34"/>
        <v>0</v>
      </c>
      <c r="N520" s="44">
        <v>10914.6</v>
      </c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</row>
    <row r="521" spans="1:38" s="149" customFormat="1" ht="15.75" customHeight="1" x14ac:dyDescent="0.25">
      <c r="A521" s="41" t="s">
        <v>41</v>
      </c>
      <c r="B521" s="41" t="s">
        <v>40</v>
      </c>
      <c r="C521" s="43" t="s">
        <v>116</v>
      </c>
      <c r="D521" s="43" t="s">
        <v>133</v>
      </c>
      <c r="E521" s="41" t="s">
        <v>55</v>
      </c>
      <c r="F521" s="41" t="s">
        <v>74</v>
      </c>
      <c r="G521" s="42">
        <v>45322</v>
      </c>
      <c r="H521" s="44">
        <v>0</v>
      </c>
      <c r="I521" s="44">
        <v>0</v>
      </c>
      <c r="J521" s="44">
        <f t="shared" si="37"/>
        <v>0</v>
      </c>
      <c r="K521" s="44">
        <v>28377.96</v>
      </c>
      <c r="L521" s="71">
        <f t="shared" si="40"/>
        <v>28377.96</v>
      </c>
      <c r="M521" s="74">
        <f>K521-L521</f>
        <v>0</v>
      </c>
      <c r="N521" s="44"/>
      <c r="O521" s="44">
        <v>8731.68</v>
      </c>
      <c r="P521" s="44">
        <v>19646.28</v>
      </c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</row>
    <row r="522" spans="1:38" s="24" customFormat="1" ht="15" customHeight="1" x14ac:dyDescent="0.25">
      <c r="A522" s="52" t="s">
        <v>39</v>
      </c>
      <c r="B522" s="52" t="s">
        <v>43</v>
      </c>
      <c r="C522" s="43" t="s">
        <v>185</v>
      </c>
      <c r="D522" s="43" t="s">
        <v>186</v>
      </c>
      <c r="E522" s="41" t="s">
        <v>37</v>
      </c>
      <c r="F522" s="52" t="s">
        <v>74</v>
      </c>
      <c r="G522" s="42">
        <v>45194</v>
      </c>
      <c r="H522" s="44">
        <v>0</v>
      </c>
      <c r="I522" s="44">
        <v>0</v>
      </c>
      <c r="J522" s="44">
        <f t="shared" si="37"/>
        <v>0</v>
      </c>
      <c r="K522" s="44">
        <v>165</v>
      </c>
      <c r="L522" s="71">
        <f t="shared" si="40"/>
        <v>165</v>
      </c>
      <c r="M522" s="74">
        <f>K522-L522</f>
        <v>0</v>
      </c>
      <c r="N522" s="44">
        <v>165</v>
      </c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</row>
    <row r="523" spans="1:38" s="14" customFormat="1" ht="15" customHeight="1" x14ac:dyDescent="0.25">
      <c r="A523" s="52" t="s">
        <v>39</v>
      </c>
      <c r="B523" s="52" t="s">
        <v>51</v>
      </c>
      <c r="C523" s="72" t="s">
        <v>418</v>
      </c>
      <c r="D523" s="72" t="s">
        <v>419</v>
      </c>
      <c r="E523" s="52" t="s">
        <v>55</v>
      </c>
      <c r="F523" s="52" t="s">
        <v>74</v>
      </c>
      <c r="G523" s="48">
        <v>45191</v>
      </c>
      <c r="H523" s="44">
        <v>0</v>
      </c>
      <c r="I523" s="44">
        <v>0</v>
      </c>
      <c r="J523" s="44">
        <f t="shared" si="37"/>
        <v>0</v>
      </c>
      <c r="K523" s="71">
        <v>300</v>
      </c>
      <c r="L523" s="71">
        <f t="shared" si="40"/>
        <v>300</v>
      </c>
      <c r="M523" s="74">
        <f>K523-L523</f>
        <v>0</v>
      </c>
      <c r="N523" s="71">
        <v>300</v>
      </c>
      <c r="O523" s="71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</row>
    <row r="524" spans="1:38" s="149" customFormat="1" ht="15" customHeight="1" x14ac:dyDescent="0.25">
      <c r="A524" s="41" t="s">
        <v>39</v>
      </c>
      <c r="B524" s="41" t="s">
        <v>51</v>
      </c>
      <c r="C524" s="43" t="s">
        <v>598</v>
      </c>
      <c r="D524" s="43" t="s">
        <v>133</v>
      </c>
      <c r="E524" s="41" t="s">
        <v>34</v>
      </c>
      <c r="F524" s="41" t="s">
        <v>74</v>
      </c>
      <c r="G524" s="42">
        <v>45564</v>
      </c>
      <c r="H524" s="44">
        <v>0</v>
      </c>
      <c r="I524" s="44">
        <v>0</v>
      </c>
      <c r="J524" s="44">
        <f t="shared" si="37"/>
        <v>0</v>
      </c>
      <c r="K524" s="44">
        <v>2112</v>
      </c>
      <c r="L524" s="71">
        <f t="shared" si="40"/>
        <v>2112</v>
      </c>
      <c r="M524" s="74">
        <f>K524-L524</f>
        <v>0</v>
      </c>
      <c r="N524" s="44">
        <v>2112</v>
      </c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</row>
    <row r="525" spans="1:38" s="14" customFormat="1" ht="28.5" customHeight="1" x14ac:dyDescent="0.25">
      <c r="A525" s="11" t="s">
        <v>40</v>
      </c>
      <c r="B525" s="11" t="s">
        <v>40</v>
      </c>
      <c r="C525" s="13" t="s">
        <v>605</v>
      </c>
      <c r="D525" s="13" t="s">
        <v>606</v>
      </c>
      <c r="E525" s="11" t="s">
        <v>34</v>
      </c>
      <c r="F525" s="11" t="s">
        <v>341</v>
      </c>
      <c r="G525" s="6">
        <v>45229</v>
      </c>
      <c r="H525" s="9">
        <v>22559</v>
      </c>
      <c r="I525" s="9">
        <f>H525*118%</f>
        <v>26619.62</v>
      </c>
      <c r="J525" s="9">
        <f>I525-K525</f>
        <v>922.78999999999724</v>
      </c>
      <c r="K525" s="40">
        <v>25696.83</v>
      </c>
      <c r="L525" s="12">
        <f t="shared" si="40"/>
        <v>0</v>
      </c>
      <c r="M525" s="29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</row>
    <row r="526" spans="1:38" s="149" customFormat="1" ht="42.75" customHeight="1" x14ac:dyDescent="0.25">
      <c r="A526" s="41" t="s">
        <v>39</v>
      </c>
      <c r="B526" s="43" t="s">
        <v>96</v>
      </c>
      <c r="C526" s="43" t="s">
        <v>98</v>
      </c>
      <c r="D526" s="43" t="s">
        <v>100</v>
      </c>
      <c r="E526" s="41" t="s">
        <v>36</v>
      </c>
      <c r="F526" s="41" t="s">
        <v>56</v>
      </c>
      <c r="G526" s="42">
        <v>45291</v>
      </c>
      <c r="H526" s="44">
        <v>0</v>
      </c>
      <c r="I526" s="44">
        <v>0</v>
      </c>
      <c r="J526" s="44">
        <f t="shared" ref="J526:J534" si="41">IF(A526="ტენდერი",IF(E526="საკუთარი",0,IF(E526="cib",0,IF(E526="usaid",0,IF(E526="FMD",0,I526-K526)))),0)</f>
        <v>0</v>
      </c>
      <c r="K526" s="44">
        <v>70000</v>
      </c>
      <c r="L526" s="44">
        <f t="shared" si="40"/>
        <v>69959</v>
      </c>
      <c r="M526" s="74">
        <f>K526-L526</f>
        <v>41</v>
      </c>
      <c r="N526" s="44">
        <v>21075</v>
      </c>
      <c r="O526" s="44">
        <v>29636</v>
      </c>
      <c r="P526" s="44">
        <v>2198</v>
      </c>
      <c r="Q526" s="44">
        <v>17050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</row>
    <row r="527" spans="1:38" ht="15" customHeight="1" x14ac:dyDescent="0.25">
      <c r="A527" s="5" t="s">
        <v>39</v>
      </c>
      <c r="B527" s="5" t="s">
        <v>51</v>
      </c>
      <c r="C527" s="8" t="s">
        <v>607</v>
      </c>
      <c r="D527" s="8" t="s">
        <v>608</v>
      </c>
      <c r="E527" s="5" t="s">
        <v>55</v>
      </c>
      <c r="F527" s="5" t="s">
        <v>56</v>
      </c>
      <c r="G527" s="7">
        <v>45194</v>
      </c>
      <c r="H527" s="9">
        <v>0</v>
      </c>
      <c r="I527" s="9">
        <v>0</v>
      </c>
      <c r="J527" s="9">
        <f t="shared" si="41"/>
        <v>0</v>
      </c>
      <c r="K527" s="10">
        <v>204</v>
      </c>
      <c r="L527" s="12">
        <f t="shared" si="33"/>
        <v>204</v>
      </c>
      <c r="M527" s="29">
        <f t="shared" si="34"/>
        <v>0</v>
      </c>
      <c r="N527" s="10">
        <v>204</v>
      </c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20"/>
      <c r="AI527" s="20"/>
      <c r="AJ527" s="20"/>
      <c r="AK527" s="20"/>
      <c r="AL527" s="20"/>
    </row>
    <row r="528" spans="1:38" ht="15" customHeight="1" x14ac:dyDescent="0.25">
      <c r="A528" s="5" t="s">
        <v>39</v>
      </c>
      <c r="B528" s="8" t="s">
        <v>51</v>
      </c>
      <c r="C528" s="8" t="s">
        <v>609</v>
      </c>
      <c r="D528" s="8" t="s">
        <v>617</v>
      </c>
      <c r="E528" s="5" t="s">
        <v>34</v>
      </c>
      <c r="F528" s="5" t="s">
        <v>56</v>
      </c>
      <c r="G528" s="7"/>
      <c r="H528" s="9">
        <v>0</v>
      </c>
      <c r="I528" s="9">
        <v>0</v>
      </c>
      <c r="J528" s="9">
        <f t="shared" si="41"/>
        <v>0</v>
      </c>
      <c r="K528" s="10">
        <v>999.75</v>
      </c>
      <c r="L528" s="12">
        <f t="shared" si="33"/>
        <v>0</v>
      </c>
      <c r="M528" s="29">
        <f t="shared" si="34"/>
        <v>999.75</v>
      </c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20"/>
      <c r="AI528" s="20"/>
      <c r="AJ528" s="20"/>
      <c r="AK528" s="20"/>
      <c r="AL528" s="20"/>
    </row>
    <row r="529" spans="1:38" ht="15" customHeight="1" x14ac:dyDescent="0.25">
      <c r="A529" s="41" t="s">
        <v>39</v>
      </c>
      <c r="B529" s="43" t="s">
        <v>51</v>
      </c>
      <c r="C529" s="43" t="s">
        <v>610</v>
      </c>
      <c r="D529" s="43" t="s">
        <v>611</v>
      </c>
      <c r="E529" s="41" t="s">
        <v>35</v>
      </c>
      <c r="F529" s="41" t="s">
        <v>74</v>
      </c>
      <c r="G529" s="42">
        <v>45194</v>
      </c>
      <c r="H529" s="44">
        <v>0</v>
      </c>
      <c r="I529" s="9">
        <v>0</v>
      </c>
      <c r="J529" s="9">
        <f t="shared" si="41"/>
        <v>0</v>
      </c>
      <c r="K529" s="10">
        <v>230</v>
      </c>
      <c r="L529" s="12">
        <f t="shared" si="33"/>
        <v>0</v>
      </c>
      <c r="M529" s="29">
        <f t="shared" si="34"/>
        <v>230</v>
      </c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20"/>
      <c r="AI529" s="20"/>
      <c r="AJ529" s="20"/>
      <c r="AK529" s="20"/>
      <c r="AL529" s="20"/>
    </row>
    <row r="530" spans="1:38" ht="15" customHeight="1" x14ac:dyDescent="0.25">
      <c r="A530" s="41" t="s">
        <v>39</v>
      </c>
      <c r="B530" s="43" t="s">
        <v>51</v>
      </c>
      <c r="C530" s="43" t="s">
        <v>612</v>
      </c>
      <c r="D530" s="43" t="s">
        <v>613</v>
      </c>
      <c r="E530" s="41" t="s">
        <v>35</v>
      </c>
      <c r="F530" s="41" t="s">
        <v>56</v>
      </c>
      <c r="G530" s="42">
        <v>45201</v>
      </c>
      <c r="H530" s="44">
        <v>0</v>
      </c>
      <c r="I530" s="9">
        <v>0</v>
      </c>
      <c r="J530" s="9">
        <f t="shared" si="41"/>
        <v>0</v>
      </c>
      <c r="K530" s="10">
        <v>4800</v>
      </c>
      <c r="L530" s="12">
        <f t="shared" si="33"/>
        <v>4800</v>
      </c>
      <c r="M530" s="29">
        <f t="shared" si="34"/>
        <v>0</v>
      </c>
      <c r="N530" s="10">
        <v>4800</v>
      </c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20"/>
      <c r="AI530" s="20"/>
      <c r="AJ530" s="20"/>
      <c r="AK530" s="20"/>
      <c r="AL530" s="20"/>
    </row>
    <row r="531" spans="1:38" ht="15" customHeight="1" x14ac:dyDescent="0.25">
      <c r="A531" s="41" t="s">
        <v>39</v>
      </c>
      <c r="B531" s="41" t="s">
        <v>51</v>
      </c>
      <c r="C531" s="43" t="s">
        <v>614</v>
      </c>
      <c r="D531" s="43" t="s">
        <v>615</v>
      </c>
      <c r="E531" s="41" t="s">
        <v>35</v>
      </c>
      <c r="F531" s="41" t="s">
        <v>56</v>
      </c>
      <c r="G531" s="42">
        <v>45201</v>
      </c>
      <c r="H531" s="44">
        <v>0</v>
      </c>
      <c r="I531" s="9">
        <v>0</v>
      </c>
      <c r="J531" s="9">
        <f t="shared" si="41"/>
        <v>0</v>
      </c>
      <c r="K531" s="10">
        <v>2100</v>
      </c>
      <c r="L531" s="12">
        <f t="shared" si="33"/>
        <v>2100</v>
      </c>
      <c r="M531" s="29">
        <f t="shared" si="34"/>
        <v>0</v>
      </c>
      <c r="N531" s="10">
        <v>2100</v>
      </c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20"/>
      <c r="AI531" s="20"/>
      <c r="AJ531" s="20"/>
      <c r="AK531" s="20"/>
      <c r="AL531" s="20"/>
    </row>
    <row r="532" spans="1:38" ht="15" customHeight="1" x14ac:dyDescent="0.25">
      <c r="A532" s="5" t="s">
        <v>39</v>
      </c>
      <c r="B532" s="5" t="s">
        <v>51</v>
      </c>
      <c r="C532" s="8" t="s">
        <v>618</v>
      </c>
      <c r="D532" s="8" t="s">
        <v>619</v>
      </c>
      <c r="E532" s="5" t="s">
        <v>55</v>
      </c>
      <c r="F532" s="5" t="s">
        <v>74</v>
      </c>
      <c r="G532" s="7">
        <v>45194</v>
      </c>
      <c r="H532" s="9">
        <v>0</v>
      </c>
      <c r="I532" s="9">
        <v>0</v>
      </c>
      <c r="J532" s="9">
        <f t="shared" si="41"/>
        <v>0</v>
      </c>
      <c r="K532" s="10">
        <v>978.35</v>
      </c>
      <c r="L532" s="12">
        <f t="shared" si="33"/>
        <v>978.35</v>
      </c>
      <c r="M532" s="29">
        <f t="shared" si="34"/>
        <v>0</v>
      </c>
      <c r="N532" s="10">
        <v>978.35</v>
      </c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20"/>
      <c r="AI532" s="20"/>
      <c r="AJ532" s="20"/>
      <c r="AK532" s="20"/>
      <c r="AL532" s="20"/>
    </row>
    <row r="533" spans="1:38" s="140" customFormat="1" ht="15" customHeight="1" x14ac:dyDescent="0.25">
      <c r="A533" s="121" t="s">
        <v>39</v>
      </c>
      <c r="B533" s="121" t="s">
        <v>51</v>
      </c>
      <c r="C533" s="123" t="s">
        <v>145</v>
      </c>
      <c r="D533" s="123" t="s">
        <v>148</v>
      </c>
      <c r="E533" s="121" t="s">
        <v>34</v>
      </c>
      <c r="F533" s="121" t="s">
        <v>74</v>
      </c>
      <c r="G533" s="202">
        <v>45285</v>
      </c>
      <c r="H533" s="120">
        <v>0</v>
      </c>
      <c r="I533" s="120">
        <v>0</v>
      </c>
      <c r="J533" s="120">
        <f t="shared" si="41"/>
        <v>0</v>
      </c>
      <c r="K533" s="120">
        <v>409</v>
      </c>
      <c r="L533" s="120">
        <f>SUM(N533:AG533)</f>
        <v>39</v>
      </c>
      <c r="M533" s="120">
        <f t="shared" si="34"/>
        <v>370</v>
      </c>
      <c r="N533" s="120">
        <v>39</v>
      </c>
      <c r="O533" s="120"/>
      <c r="P533" s="120"/>
      <c r="Q533" s="120"/>
      <c r="R533" s="112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</row>
    <row r="534" spans="1:38" ht="15" customHeight="1" x14ac:dyDescent="0.25">
      <c r="A534" s="41" t="s">
        <v>39</v>
      </c>
      <c r="B534" s="41" t="s">
        <v>43</v>
      </c>
      <c r="C534" s="43" t="s">
        <v>416</v>
      </c>
      <c r="D534" s="43" t="s">
        <v>620</v>
      </c>
      <c r="E534" s="41" t="s">
        <v>37</v>
      </c>
      <c r="F534" s="41" t="s">
        <v>74</v>
      </c>
      <c r="G534" s="42">
        <v>45194</v>
      </c>
      <c r="H534" s="44">
        <v>0</v>
      </c>
      <c r="I534" s="44">
        <v>0</v>
      </c>
      <c r="J534" s="44">
        <f t="shared" si="41"/>
        <v>0</v>
      </c>
      <c r="K534" s="44">
        <v>398</v>
      </c>
      <c r="L534" s="71">
        <f t="shared" si="33"/>
        <v>398</v>
      </c>
      <c r="M534" s="74">
        <f t="shared" si="34"/>
        <v>0</v>
      </c>
      <c r="N534" s="44">
        <v>398</v>
      </c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20"/>
      <c r="AI534" s="20"/>
      <c r="AJ534" s="20"/>
      <c r="AK534" s="20"/>
      <c r="AL534" s="20"/>
    </row>
    <row r="535" spans="1:38" s="166" customFormat="1" ht="28.5" customHeight="1" x14ac:dyDescent="0.25">
      <c r="A535" s="52" t="s">
        <v>40</v>
      </c>
      <c r="B535" s="52" t="s">
        <v>40</v>
      </c>
      <c r="C535" s="72" t="s">
        <v>621</v>
      </c>
      <c r="D535" s="72" t="s">
        <v>622</v>
      </c>
      <c r="E535" s="52" t="s">
        <v>34</v>
      </c>
      <c r="F535" s="52" t="s">
        <v>341</v>
      </c>
      <c r="G535" s="48">
        <v>45236</v>
      </c>
      <c r="H535" s="44">
        <v>27878</v>
      </c>
      <c r="I535" s="44">
        <v>27878</v>
      </c>
      <c r="J535" s="44">
        <f>I535-K535</f>
        <v>378</v>
      </c>
      <c r="K535" s="44">
        <v>27500</v>
      </c>
      <c r="L535" s="71">
        <f t="shared" si="33"/>
        <v>27042</v>
      </c>
      <c r="M535" s="74">
        <f t="shared" si="34"/>
        <v>458</v>
      </c>
      <c r="N535" s="71">
        <v>13545.67</v>
      </c>
      <c r="O535" s="71">
        <v>13496.33</v>
      </c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1"/>
      <c r="AD535" s="71"/>
      <c r="AE535" s="71"/>
      <c r="AF535" s="71"/>
      <c r="AG535" s="71"/>
    </row>
    <row r="536" spans="1:38" s="125" customFormat="1" ht="15" customHeight="1" x14ac:dyDescent="0.25">
      <c r="A536" s="121" t="s">
        <v>40</v>
      </c>
      <c r="B536" s="121" t="s">
        <v>40</v>
      </c>
      <c r="C536" s="123" t="s">
        <v>623</v>
      </c>
      <c r="D536" s="123" t="s">
        <v>624</v>
      </c>
      <c r="E536" s="121" t="s">
        <v>34</v>
      </c>
      <c r="F536" s="121" t="s">
        <v>341</v>
      </c>
      <c r="G536" s="122">
        <v>45236</v>
      </c>
      <c r="H536" s="120">
        <v>4036</v>
      </c>
      <c r="I536" s="120">
        <v>4036</v>
      </c>
      <c r="J536" s="120">
        <f>I536-K536</f>
        <v>57</v>
      </c>
      <c r="K536" s="120">
        <v>3979</v>
      </c>
      <c r="L536" s="112">
        <f t="shared" si="33"/>
        <v>3753</v>
      </c>
      <c r="M536" s="124">
        <f t="shared" si="34"/>
        <v>226</v>
      </c>
      <c r="N536" s="120">
        <v>3753</v>
      </c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</row>
    <row r="537" spans="1:38" ht="15" customHeight="1" x14ac:dyDescent="0.25">
      <c r="A537" s="41" t="s">
        <v>39</v>
      </c>
      <c r="B537" s="41" t="s">
        <v>43</v>
      </c>
      <c r="C537" s="43" t="s">
        <v>625</v>
      </c>
      <c r="D537" s="43" t="s">
        <v>626</v>
      </c>
      <c r="E537" s="41" t="s">
        <v>37</v>
      </c>
      <c r="F537" s="41" t="s">
        <v>74</v>
      </c>
      <c r="G537" s="42">
        <v>45197</v>
      </c>
      <c r="H537" s="44">
        <v>0</v>
      </c>
      <c r="I537" s="44">
        <v>0</v>
      </c>
      <c r="J537" s="44">
        <f t="shared" ref="J537:J568" si="42">IF(A537="ტენდერი",IF(E537="საკუთარი",0,IF(E537="cib",0,IF(E537="usaid",0,IF(E537="FMD",0,I537-K537)))),0)</f>
        <v>0</v>
      </c>
      <c r="K537" s="44">
        <v>390</v>
      </c>
      <c r="L537" s="71">
        <f t="shared" si="33"/>
        <v>390</v>
      </c>
      <c r="M537" s="74">
        <f t="shared" si="34"/>
        <v>0</v>
      </c>
      <c r="N537" s="44">
        <v>390</v>
      </c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20"/>
      <c r="AI537" s="20"/>
      <c r="AJ537" s="20"/>
      <c r="AK537" s="20"/>
      <c r="AL537" s="20"/>
    </row>
    <row r="538" spans="1:38" s="149" customFormat="1" ht="15" customHeight="1" x14ac:dyDescent="0.25">
      <c r="A538" s="80" t="s">
        <v>39</v>
      </c>
      <c r="B538" s="80" t="s">
        <v>43</v>
      </c>
      <c r="C538" s="82" t="s">
        <v>627</v>
      </c>
      <c r="D538" s="82" t="s">
        <v>628</v>
      </c>
      <c r="E538" s="80" t="s">
        <v>33</v>
      </c>
      <c r="F538" s="80" t="s">
        <v>56</v>
      </c>
      <c r="G538" s="79">
        <v>45195</v>
      </c>
      <c r="H538" s="44">
        <v>0</v>
      </c>
      <c r="I538" s="44">
        <v>0</v>
      </c>
      <c r="J538" s="44">
        <f t="shared" si="42"/>
        <v>0</v>
      </c>
      <c r="K538" s="83">
        <v>6531.8</v>
      </c>
      <c r="L538" s="71">
        <f t="shared" si="33"/>
        <v>5322.9</v>
      </c>
      <c r="M538" s="74">
        <f t="shared" si="34"/>
        <v>1208.9000000000005</v>
      </c>
      <c r="N538" s="159">
        <v>5322.9</v>
      </c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  <c r="AA538" s="159"/>
      <c r="AB538" s="159"/>
      <c r="AC538" s="159"/>
      <c r="AD538" s="159"/>
      <c r="AE538" s="159"/>
      <c r="AF538" s="159"/>
      <c r="AG538" s="159"/>
    </row>
    <row r="539" spans="1:38" s="149" customFormat="1" ht="15" customHeight="1" x14ac:dyDescent="0.25">
      <c r="A539" s="80" t="s">
        <v>39</v>
      </c>
      <c r="B539" s="80" t="s">
        <v>51</v>
      </c>
      <c r="C539" s="82" t="s">
        <v>158</v>
      </c>
      <c r="D539" s="82" t="s">
        <v>629</v>
      </c>
      <c r="E539" s="80" t="s">
        <v>141</v>
      </c>
      <c r="F539" s="80" t="s">
        <v>74</v>
      </c>
      <c r="G539" s="79">
        <v>45198</v>
      </c>
      <c r="H539" s="44">
        <v>0</v>
      </c>
      <c r="I539" s="44">
        <v>0</v>
      </c>
      <c r="J539" s="44">
        <f t="shared" si="42"/>
        <v>0</v>
      </c>
      <c r="K539" s="83">
        <v>3950</v>
      </c>
      <c r="L539" s="71">
        <f t="shared" ref="L539:L602" si="43">SUM(N539:AG539)</f>
        <v>3950</v>
      </c>
      <c r="M539" s="74">
        <f t="shared" ref="M539:M602" si="44">K539-L539</f>
        <v>0</v>
      </c>
      <c r="N539" s="159">
        <v>3950</v>
      </c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  <c r="AA539" s="159"/>
      <c r="AB539" s="159"/>
      <c r="AC539" s="159"/>
      <c r="AD539" s="159"/>
      <c r="AE539" s="159"/>
      <c r="AF539" s="159"/>
      <c r="AG539" s="159"/>
    </row>
    <row r="540" spans="1:38" ht="15" customHeight="1" x14ac:dyDescent="0.25">
      <c r="A540" s="41" t="s">
        <v>39</v>
      </c>
      <c r="B540" s="41" t="s">
        <v>51</v>
      </c>
      <c r="C540" s="43" t="s">
        <v>630</v>
      </c>
      <c r="D540" s="43" t="s">
        <v>285</v>
      </c>
      <c r="E540" s="41" t="s">
        <v>33</v>
      </c>
      <c r="F540" s="41" t="s">
        <v>56</v>
      </c>
      <c r="G540" s="42">
        <v>45197</v>
      </c>
      <c r="H540" s="44">
        <v>0</v>
      </c>
      <c r="I540" s="44">
        <v>0</v>
      </c>
      <c r="J540" s="44">
        <f t="shared" si="42"/>
        <v>0</v>
      </c>
      <c r="K540" s="44">
        <v>5190</v>
      </c>
      <c r="L540" s="71">
        <f t="shared" si="43"/>
        <v>5190</v>
      </c>
      <c r="M540" s="74">
        <f t="shared" si="44"/>
        <v>0</v>
      </c>
      <c r="N540" s="44">
        <v>5190</v>
      </c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20"/>
      <c r="AI540" s="20"/>
      <c r="AJ540" s="20"/>
      <c r="AK540" s="20"/>
      <c r="AL540" s="20"/>
    </row>
    <row r="541" spans="1:38" ht="15" customHeight="1" x14ac:dyDescent="0.25">
      <c r="A541" s="41" t="s">
        <v>39</v>
      </c>
      <c r="B541" s="41" t="s">
        <v>51</v>
      </c>
      <c r="C541" s="43" t="s">
        <v>630</v>
      </c>
      <c r="D541" s="43" t="s">
        <v>285</v>
      </c>
      <c r="E541" s="41" t="s">
        <v>34</v>
      </c>
      <c r="F541" s="41" t="s">
        <v>56</v>
      </c>
      <c r="G541" s="42">
        <v>45197</v>
      </c>
      <c r="H541" s="44">
        <v>0</v>
      </c>
      <c r="I541" s="44">
        <v>0</v>
      </c>
      <c r="J541" s="44">
        <f t="shared" si="42"/>
        <v>0</v>
      </c>
      <c r="K541" s="44">
        <v>1650</v>
      </c>
      <c r="L541" s="71">
        <f t="shared" si="43"/>
        <v>1650</v>
      </c>
      <c r="M541" s="74">
        <f t="shared" si="44"/>
        <v>0</v>
      </c>
      <c r="N541" s="44">
        <v>1650</v>
      </c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20"/>
      <c r="AI541" s="20"/>
      <c r="AJ541" s="20"/>
      <c r="AK541" s="20"/>
      <c r="AL541" s="20"/>
    </row>
    <row r="542" spans="1:38" ht="15" customHeight="1" x14ac:dyDescent="0.25">
      <c r="A542" s="41" t="s">
        <v>39</v>
      </c>
      <c r="B542" s="41" t="s">
        <v>43</v>
      </c>
      <c r="C542" s="43" t="s">
        <v>631</v>
      </c>
      <c r="D542" s="43" t="s">
        <v>186</v>
      </c>
      <c r="E542" s="41" t="s">
        <v>33</v>
      </c>
      <c r="F542" s="41" t="s">
        <v>74</v>
      </c>
      <c r="G542" s="42">
        <v>45198</v>
      </c>
      <c r="H542" s="44">
        <v>0</v>
      </c>
      <c r="I542" s="44">
        <v>0</v>
      </c>
      <c r="J542" s="44">
        <f t="shared" si="42"/>
        <v>0</v>
      </c>
      <c r="K542" s="44">
        <v>267</v>
      </c>
      <c r="L542" s="71">
        <f t="shared" si="43"/>
        <v>267</v>
      </c>
      <c r="M542" s="74">
        <f t="shared" si="44"/>
        <v>0</v>
      </c>
      <c r="N542" s="44">
        <v>267</v>
      </c>
      <c r="O542" s="44"/>
      <c r="P542" s="44"/>
      <c r="Q542" s="44"/>
      <c r="R542" s="44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20"/>
      <c r="AI542" s="20"/>
      <c r="AJ542" s="20"/>
      <c r="AK542" s="20"/>
      <c r="AL542" s="20"/>
    </row>
    <row r="543" spans="1:38" ht="15" customHeight="1" x14ac:dyDescent="0.25">
      <c r="A543" s="41" t="s">
        <v>39</v>
      </c>
      <c r="B543" s="41" t="s">
        <v>43</v>
      </c>
      <c r="C543" s="43" t="s">
        <v>178</v>
      </c>
      <c r="D543" s="43" t="s">
        <v>469</v>
      </c>
      <c r="E543" s="41" t="s">
        <v>33</v>
      </c>
      <c r="F543" s="41" t="s">
        <v>74</v>
      </c>
      <c r="G543" s="42">
        <v>45198</v>
      </c>
      <c r="H543" s="44">
        <v>0</v>
      </c>
      <c r="I543" s="44">
        <v>0</v>
      </c>
      <c r="J543" s="44">
        <f t="shared" si="42"/>
        <v>0</v>
      </c>
      <c r="K543" s="44">
        <v>623</v>
      </c>
      <c r="L543" s="71">
        <f t="shared" si="43"/>
        <v>623</v>
      </c>
      <c r="M543" s="74">
        <f t="shared" si="44"/>
        <v>0</v>
      </c>
      <c r="N543" s="44">
        <v>623</v>
      </c>
      <c r="O543" s="44"/>
      <c r="P543" s="44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20"/>
      <c r="AI543" s="20"/>
      <c r="AJ543" s="20"/>
      <c r="AK543" s="20"/>
      <c r="AL543" s="20"/>
    </row>
    <row r="544" spans="1:38" ht="15" customHeight="1" x14ac:dyDescent="0.25">
      <c r="A544" s="41" t="s">
        <v>39</v>
      </c>
      <c r="B544" s="41" t="s">
        <v>43</v>
      </c>
      <c r="C544" s="43" t="s">
        <v>631</v>
      </c>
      <c r="D544" s="43" t="s">
        <v>186</v>
      </c>
      <c r="E544" s="41" t="s">
        <v>33</v>
      </c>
      <c r="F544" s="41" t="s">
        <v>74</v>
      </c>
      <c r="G544" s="42">
        <v>45198</v>
      </c>
      <c r="H544" s="44">
        <v>0</v>
      </c>
      <c r="I544" s="9">
        <v>0</v>
      </c>
      <c r="J544" s="9">
        <f t="shared" si="42"/>
        <v>0</v>
      </c>
      <c r="K544" s="10">
        <v>1545</v>
      </c>
      <c r="L544" s="12">
        <f t="shared" si="43"/>
        <v>1545</v>
      </c>
      <c r="M544" s="29">
        <f t="shared" si="44"/>
        <v>0</v>
      </c>
      <c r="N544" s="10">
        <v>1545</v>
      </c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20"/>
      <c r="AI544" s="20"/>
      <c r="AJ544" s="20"/>
      <c r="AK544" s="20"/>
      <c r="AL544" s="20"/>
    </row>
    <row r="545" spans="1:38" ht="15" customHeight="1" x14ac:dyDescent="0.25">
      <c r="A545" s="41" t="s">
        <v>39</v>
      </c>
      <c r="B545" s="41" t="s">
        <v>43</v>
      </c>
      <c r="C545" s="43" t="s">
        <v>632</v>
      </c>
      <c r="D545" s="43" t="s">
        <v>186</v>
      </c>
      <c r="E545" s="41" t="s">
        <v>33</v>
      </c>
      <c r="F545" s="41" t="s">
        <v>74</v>
      </c>
      <c r="G545" s="42">
        <v>45198</v>
      </c>
      <c r="H545" s="44">
        <v>0</v>
      </c>
      <c r="I545" s="44">
        <v>0</v>
      </c>
      <c r="J545" s="9">
        <f t="shared" si="42"/>
        <v>0</v>
      </c>
      <c r="K545" s="10">
        <v>446.04</v>
      </c>
      <c r="L545" s="12">
        <f t="shared" si="43"/>
        <v>446</v>
      </c>
      <c r="M545" s="29">
        <f t="shared" si="44"/>
        <v>4.0000000000020464E-2</v>
      </c>
      <c r="N545" s="10">
        <v>446</v>
      </c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20"/>
      <c r="AI545" s="20"/>
      <c r="AJ545" s="20"/>
      <c r="AK545" s="20"/>
      <c r="AL545" s="20"/>
    </row>
    <row r="546" spans="1:38" s="125" customFormat="1" ht="15" customHeight="1" x14ac:dyDescent="0.25">
      <c r="A546" s="121" t="s">
        <v>39</v>
      </c>
      <c r="B546" s="121" t="s">
        <v>51</v>
      </c>
      <c r="C546" s="123" t="s">
        <v>539</v>
      </c>
      <c r="D546" s="123" t="s">
        <v>633</v>
      </c>
      <c r="E546" s="121" t="s">
        <v>55</v>
      </c>
      <c r="F546" s="121" t="s">
        <v>74</v>
      </c>
      <c r="G546" s="122">
        <v>45199</v>
      </c>
      <c r="H546" s="120">
        <v>0</v>
      </c>
      <c r="I546" s="120">
        <v>0</v>
      </c>
      <c r="J546" s="120">
        <f t="shared" si="42"/>
        <v>0</v>
      </c>
      <c r="K546" s="120">
        <v>390</v>
      </c>
      <c r="L546" s="112">
        <f t="shared" si="43"/>
        <v>390</v>
      </c>
      <c r="M546" s="124">
        <f t="shared" si="44"/>
        <v>0</v>
      </c>
      <c r="N546" s="120">
        <v>390</v>
      </c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</row>
    <row r="547" spans="1:38" s="125" customFormat="1" ht="15" customHeight="1" x14ac:dyDescent="0.25">
      <c r="A547" s="121" t="s">
        <v>39</v>
      </c>
      <c r="B547" s="121" t="s">
        <v>51</v>
      </c>
      <c r="C547" s="123" t="s">
        <v>609</v>
      </c>
      <c r="D547" s="123" t="s">
        <v>634</v>
      </c>
      <c r="E547" s="121" t="s">
        <v>55</v>
      </c>
      <c r="F547" s="121" t="s">
        <v>56</v>
      </c>
      <c r="G547" s="122">
        <v>45198</v>
      </c>
      <c r="H547" s="120">
        <v>0</v>
      </c>
      <c r="I547" s="120">
        <v>0</v>
      </c>
      <c r="J547" s="120">
        <f t="shared" si="42"/>
        <v>0</v>
      </c>
      <c r="K547" s="120">
        <v>300</v>
      </c>
      <c r="L547" s="112">
        <f t="shared" si="43"/>
        <v>300</v>
      </c>
      <c r="M547" s="124">
        <f t="shared" si="44"/>
        <v>0</v>
      </c>
      <c r="N547" s="120">
        <v>300</v>
      </c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</row>
    <row r="548" spans="1:38" s="24" customFormat="1" ht="15" customHeight="1" x14ac:dyDescent="0.25">
      <c r="A548" s="41" t="s">
        <v>39</v>
      </c>
      <c r="B548" s="43" t="s">
        <v>51</v>
      </c>
      <c r="C548" s="43" t="s">
        <v>394</v>
      </c>
      <c r="D548" s="43" t="s">
        <v>528</v>
      </c>
      <c r="E548" s="41" t="s">
        <v>37</v>
      </c>
      <c r="F548" s="41" t="s">
        <v>74</v>
      </c>
      <c r="G548" s="42">
        <v>45214</v>
      </c>
      <c r="H548" s="44">
        <v>0</v>
      </c>
      <c r="I548" s="44">
        <v>0</v>
      </c>
      <c r="J548" s="44">
        <f t="shared" si="42"/>
        <v>0</v>
      </c>
      <c r="K548" s="44">
        <v>795</v>
      </c>
      <c r="L548" s="71">
        <f t="shared" si="43"/>
        <v>795</v>
      </c>
      <c r="M548" s="74">
        <f t="shared" si="44"/>
        <v>0</v>
      </c>
      <c r="N548" s="44">
        <v>795</v>
      </c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</row>
    <row r="549" spans="1:38" ht="15" customHeight="1" x14ac:dyDescent="0.25">
      <c r="A549" s="41" t="s">
        <v>39</v>
      </c>
      <c r="B549" s="41" t="s">
        <v>43</v>
      </c>
      <c r="C549" s="43" t="s">
        <v>185</v>
      </c>
      <c r="D549" s="43" t="s">
        <v>626</v>
      </c>
      <c r="E549" s="41" t="s">
        <v>33</v>
      </c>
      <c r="F549" s="41" t="s">
        <v>74</v>
      </c>
      <c r="G549" s="42">
        <v>45198</v>
      </c>
      <c r="H549" s="44">
        <v>0</v>
      </c>
      <c r="I549" s="9">
        <v>0</v>
      </c>
      <c r="J549" s="9">
        <f t="shared" si="42"/>
        <v>0</v>
      </c>
      <c r="K549" s="10">
        <v>490</v>
      </c>
      <c r="L549" s="12">
        <f t="shared" si="43"/>
        <v>490</v>
      </c>
      <c r="M549" s="29">
        <f t="shared" si="44"/>
        <v>0</v>
      </c>
      <c r="N549" s="10">
        <v>490</v>
      </c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20"/>
      <c r="AI549" s="20"/>
      <c r="AJ549" s="20"/>
      <c r="AK549" s="20"/>
      <c r="AL549" s="20"/>
    </row>
    <row r="550" spans="1:38" s="149" customFormat="1" ht="15" customHeight="1" x14ac:dyDescent="0.25">
      <c r="A550" s="41" t="s">
        <v>39</v>
      </c>
      <c r="B550" s="41" t="s">
        <v>43</v>
      </c>
      <c r="C550" s="43" t="s">
        <v>178</v>
      </c>
      <c r="D550" s="43" t="s">
        <v>469</v>
      </c>
      <c r="E550" s="41" t="s">
        <v>37</v>
      </c>
      <c r="F550" s="41" t="s">
        <v>74</v>
      </c>
      <c r="G550" s="42">
        <v>45198</v>
      </c>
      <c r="H550" s="44">
        <v>0</v>
      </c>
      <c r="I550" s="44">
        <v>0</v>
      </c>
      <c r="J550" s="44">
        <f t="shared" si="42"/>
        <v>0</v>
      </c>
      <c r="K550" s="44">
        <v>197.55</v>
      </c>
      <c r="L550" s="71">
        <f>SUM(N550:AG550)</f>
        <v>197.55</v>
      </c>
      <c r="M550" s="74">
        <f>K550-L550</f>
        <v>0</v>
      </c>
      <c r="N550" s="44">
        <v>197.55</v>
      </c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</row>
    <row r="551" spans="1:38" s="24" customFormat="1" ht="15" customHeight="1" x14ac:dyDescent="0.25">
      <c r="A551" s="41" t="s">
        <v>39</v>
      </c>
      <c r="B551" s="43" t="s">
        <v>44</v>
      </c>
      <c r="C551" s="43" t="s">
        <v>635</v>
      </c>
      <c r="D551" s="43" t="s">
        <v>350</v>
      </c>
      <c r="E551" s="41" t="s">
        <v>33</v>
      </c>
      <c r="F551" s="41" t="s">
        <v>56</v>
      </c>
      <c r="G551" s="42">
        <v>45209</v>
      </c>
      <c r="H551" s="44">
        <v>0</v>
      </c>
      <c r="I551" s="9">
        <v>0</v>
      </c>
      <c r="J551" s="9">
        <f t="shared" si="42"/>
        <v>0</v>
      </c>
      <c r="K551" s="40">
        <v>5992.2</v>
      </c>
      <c r="L551" s="147">
        <f>SUM(N551:AG551)</f>
        <v>0</v>
      </c>
      <c r="M551" s="147">
        <f>K551-L551</f>
        <v>5992.2</v>
      </c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</row>
    <row r="552" spans="1:38" ht="15" customHeight="1" x14ac:dyDescent="0.25">
      <c r="A552" s="80" t="s">
        <v>39</v>
      </c>
      <c r="B552" s="43" t="s">
        <v>44</v>
      </c>
      <c r="C552" s="82" t="s">
        <v>636</v>
      </c>
      <c r="D552" s="82" t="s">
        <v>637</v>
      </c>
      <c r="E552" s="80" t="s">
        <v>33</v>
      </c>
      <c r="F552" s="80" t="s">
        <v>56</v>
      </c>
      <c r="G552" s="79">
        <v>45209</v>
      </c>
      <c r="H552" s="44">
        <v>0</v>
      </c>
      <c r="I552" s="9">
        <v>0</v>
      </c>
      <c r="J552" s="9">
        <f t="shared" si="42"/>
        <v>0</v>
      </c>
      <c r="K552" s="65">
        <v>6364.8</v>
      </c>
      <c r="L552" s="12">
        <f t="shared" si="43"/>
        <v>6364.8</v>
      </c>
      <c r="M552" s="29">
        <f t="shared" si="44"/>
        <v>0</v>
      </c>
      <c r="N552" s="25">
        <v>6364.8</v>
      </c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0"/>
      <c r="AH552" s="20"/>
      <c r="AI552" s="20"/>
      <c r="AJ552" s="20"/>
      <c r="AK552" s="20"/>
      <c r="AL552" s="20"/>
    </row>
    <row r="553" spans="1:38" ht="15" customHeight="1" x14ac:dyDescent="0.25">
      <c r="A553" s="80" t="s">
        <v>39</v>
      </c>
      <c r="B553" s="80" t="s">
        <v>44</v>
      </c>
      <c r="C553" s="82" t="s">
        <v>638</v>
      </c>
      <c r="D553" s="82" t="s">
        <v>639</v>
      </c>
      <c r="E553" s="80" t="s">
        <v>33</v>
      </c>
      <c r="F553" s="80" t="s">
        <v>56</v>
      </c>
      <c r="G553" s="79">
        <v>45214</v>
      </c>
      <c r="H553" s="9">
        <v>0</v>
      </c>
      <c r="I553" s="9">
        <v>0</v>
      </c>
      <c r="J553" s="9">
        <f t="shared" si="42"/>
        <v>0</v>
      </c>
      <c r="K553" s="65">
        <v>3818.75</v>
      </c>
      <c r="L553" s="12">
        <f t="shared" si="43"/>
        <v>3818.75</v>
      </c>
      <c r="M553" s="29">
        <f t="shared" si="44"/>
        <v>0</v>
      </c>
      <c r="N553" s="25">
        <v>3818.75</v>
      </c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0"/>
      <c r="AH553" s="20"/>
      <c r="AI553" s="20"/>
      <c r="AJ553" s="20"/>
      <c r="AK553" s="20"/>
      <c r="AL553" s="20"/>
    </row>
    <row r="554" spans="1:38" s="149" customFormat="1" ht="15" customHeight="1" x14ac:dyDescent="0.25">
      <c r="A554" s="80" t="s">
        <v>39</v>
      </c>
      <c r="B554" s="80" t="s">
        <v>51</v>
      </c>
      <c r="C554" s="82" t="s">
        <v>640</v>
      </c>
      <c r="D554" s="82" t="s">
        <v>250</v>
      </c>
      <c r="E554" s="80" t="s">
        <v>37</v>
      </c>
      <c r="F554" s="80" t="s">
        <v>74</v>
      </c>
      <c r="G554" s="79">
        <v>45221</v>
      </c>
      <c r="H554" s="44">
        <v>0</v>
      </c>
      <c r="I554" s="44">
        <v>0</v>
      </c>
      <c r="J554" s="44">
        <f t="shared" si="42"/>
        <v>0</v>
      </c>
      <c r="K554" s="83">
        <v>275</v>
      </c>
      <c r="L554" s="71">
        <f t="shared" si="43"/>
        <v>275</v>
      </c>
      <c r="M554" s="74">
        <f t="shared" si="44"/>
        <v>0</v>
      </c>
      <c r="N554" s="159">
        <v>275</v>
      </c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  <c r="Z554" s="159"/>
      <c r="AA554" s="159"/>
      <c r="AB554" s="159"/>
      <c r="AC554" s="159"/>
      <c r="AD554" s="159"/>
      <c r="AE554" s="159"/>
      <c r="AF554" s="159"/>
    </row>
    <row r="555" spans="1:38" s="149" customFormat="1" ht="25.5" customHeight="1" x14ac:dyDescent="0.25">
      <c r="A555" s="80" t="s">
        <v>39</v>
      </c>
      <c r="B555" s="80" t="s">
        <v>43</v>
      </c>
      <c r="C555" s="82" t="s">
        <v>641</v>
      </c>
      <c r="D555" s="82" t="s">
        <v>628</v>
      </c>
      <c r="E555" s="80" t="s">
        <v>37</v>
      </c>
      <c r="F555" s="80" t="s">
        <v>56</v>
      </c>
      <c r="G555" s="79">
        <v>45197</v>
      </c>
      <c r="H555" s="44">
        <v>0</v>
      </c>
      <c r="I555" s="44">
        <v>0</v>
      </c>
      <c r="J555" s="44">
        <f t="shared" si="42"/>
        <v>0</v>
      </c>
      <c r="K555" s="83">
        <v>534.24</v>
      </c>
      <c r="L555" s="71">
        <f t="shared" si="43"/>
        <v>534.24</v>
      </c>
      <c r="M555" s="74">
        <f t="shared" si="44"/>
        <v>0</v>
      </c>
      <c r="N555" s="159">
        <v>534.24</v>
      </c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  <c r="Z555" s="159"/>
      <c r="AA555" s="159"/>
      <c r="AB555" s="159"/>
      <c r="AC555" s="159"/>
      <c r="AD555" s="159"/>
      <c r="AE555" s="159"/>
      <c r="AF555" s="159"/>
    </row>
    <row r="556" spans="1:38" s="125" customFormat="1" ht="15" customHeight="1" x14ac:dyDescent="0.25">
      <c r="A556" s="185" t="s">
        <v>39</v>
      </c>
      <c r="B556" s="185" t="s">
        <v>51</v>
      </c>
      <c r="C556" s="187" t="s">
        <v>642</v>
      </c>
      <c r="D556" s="187" t="s">
        <v>643</v>
      </c>
      <c r="E556" s="185" t="s">
        <v>34</v>
      </c>
      <c r="F556" s="185" t="s">
        <v>74</v>
      </c>
      <c r="G556" s="186">
        <v>45291</v>
      </c>
      <c r="H556" s="120">
        <v>0</v>
      </c>
      <c r="I556" s="120">
        <v>0</v>
      </c>
      <c r="J556" s="120">
        <f t="shared" si="42"/>
        <v>0</v>
      </c>
      <c r="K556" s="188">
        <v>540</v>
      </c>
      <c r="L556" s="112">
        <f t="shared" si="43"/>
        <v>507.6</v>
      </c>
      <c r="M556" s="124">
        <f t="shared" si="44"/>
        <v>32.399999999999977</v>
      </c>
      <c r="N556" s="182">
        <v>180</v>
      </c>
      <c r="O556" s="182">
        <v>144</v>
      </c>
      <c r="P556" s="182">
        <v>183.6</v>
      </c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</row>
    <row r="557" spans="1:38" s="125" customFormat="1" ht="15" customHeight="1" x14ac:dyDescent="0.25">
      <c r="A557" s="185" t="s">
        <v>39</v>
      </c>
      <c r="B557" s="185" t="s">
        <v>51</v>
      </c>
      <c r="C557" s="187" t="s">
        <v>642</v>
      </c>
      <c r="D557" s="187" t="s">
        <v>644</v>
      </c>
      <c r="E557" s="185" t="s">
        <v>34</v>
      </c>
      <c r="F557" s="185" t="s">
        <v>74</v>
      </c>
      <c r="G557" s="186">
        <v>45291</v>
      </c>
      <c r="H557" s="120">
        <v>0</v>
      </c>
      <c r="I557" s="120">
        <v>0</v>
      </c>
      <c r="J557" s="120">
        <f t="shared" si="42"/>
        <v>0</v>
      </c>
      <c r="K557" s="188">
        <v>183.6</v>
      </c>
      <c r="L557" s="112">
        <f t="shared" si="43"/>
        <v>108</v>
      </c>
      <c r="M557" s="124">
        <f t="shared" si="44"/>
        <v>75.599999999999994</v>
      </c>
      <c r="N557" s="182">
        <v>54</v>
      </c>
      <c r="O557" s="182">
        <v>54</v>
      </c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</row>
    <row r="558" spans="1:38" s="130" customFormat="1" ht="15" customHeight="1" x14ac:dyDescent="0.25">
      <c r="A558" s="126" t="s">
        <v>39</v>
      </c>
      <c r="B558" s="126" t="s">
        <v>44</v>
      </c>
      <c r="C558" s="128" t="s">
        <v>181</v>
      </c>
      <c r="D558" s="128" t="s">
        <v>645</v>
      </c>
      <c r="E558" s="126" t="s">
        <v>34</v>
      </c>
      <c r="F558" s="126" t="s">
        <v>74</v>
      </c>
      <c r="G558" s="127">
        <v>45230</v>
      </c>
      <c r="H558" s="120">
        <v>0</v>
      </c>
      <c r="I558" s="120">
        <v>0</v>
      </c>
      <c r="J558" s="120">
        <f t="shared" si="42"/>
        <v>0</v>
      </c>
      <c r="K558" s="119">
        <v>763.6</v>
      </c>
      <c r="L558" s="119">
        <f t="shared" si="43"/>
        <v>763.6</v>
      </c>
      <c r="M558" s="119">
        <f t="shared" si="44"/>
        <v>0</v>
      </c>
      <c r="N558" s="112">
        <v>763.6</v>
      </c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  <c r="AA558" s="112"/>
      <c r="AB558" s="112"/>
      <c r="AC558" s="112"/>
      <c r="AD558" s="112"/>
      <c r="AE558" s="112"/>
      <c r="AF558" s="112"/>
      <c r="AG558" s="112"/>
    </row>
    <row r="559" spans="1:38" s="219" customFormat="1" ht="14.25" customHeight="1" x14ac:dyDescent="0.25">
      <c r="A559" s="126" t="s">
        <v>39</v>
      </c>
      <c r="B559" s="126" t="s">
        <v>44</v>
      </c>
      <c r="C559" s="128" t="s">
        <v>105</v>
      </c>
      <c r="D559" s="128" t="s">
        <v>107</v>
      </c>
      <c r="E559" s="126" t="s">
        <v>34</v>
      </c>
      <c r="F559" s="126" t="s">
        <v>74</v>
      </c>
      <c r="G559" s="127">
        <v>45209</v>
      </c>
      <c r="H559" s="120">
        <v>0</v>
      </c>
      <c r="I559" s="120">
        <v>0</v>
      </c>
      <c r="J559" s="120">
        <f t="shared" si="42"/>
        <v>0</v>
      </c>
      <c r="K559" s="120">
        <v>1170</v>
      </c>
      <c r="L559" s="112"/>
      <c r="M559" s="112">
        <f t="shared" si="44"/>
        <v>1170</v>
      </c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  <c r="AC559" s="112"/>
      <c r="AD559" s="112"/>
      <c r="AE559" s="112"/>
      <c r="AF559" s="112"/>
      <c r="AG559" s="112"/>
    </row>
    <row r="560" spans="1:38" s="14" customFormat="1" ht="15" customHeight="1" x14ac:dyDescent="0.25">
      <c r="A560" s="11" t="s">
        <v>41</v>
      </c>
      <c r="B560" s="11" t="s">
        <v>40</v>
      </c>
      <c r="C560" s="13" t="s">
        <v>105</v>
      </c>
      <c r="D560" s="13" t="s">
        <v>112</v>
      </c>
      <c r="E560" s="11" t="s">
        <v>55</v>
      </c>
      <c r="F560" s="11" t="s">
        <v>74</v>
      </c>
      <c r="G560" s="6">
        <v>45199</v>
      </c>
      <c r="H560" s="9">
        <v>0</v>
      </c>
      <c r="I560" s="9">
        <v>0</v>
      </c>
      <c r="J560" s="9">
        <f t="shared" si="42"/>
        <v>0</v>
      </c>
      <c r="K560" s="10">
        <v>2535.6999999999998</v>
      </c>
      <c r="L560" s="12">
        <f>SUM(N560:AG560)</f>
        <v>1332.9</v>
      </c>
      <c r="M560" s="12">
        <f t="shared" si="44"/>
        <v>1202.7999999999997</v>
      </c>
      <c r="N560" s="29">
        <v>563.4</v>
      </c>
      <c r="O560" s="29">
        <v>769.5</v>
      </c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</row>
    <row r="561" spans="1:38" s="14" customFormat="1" ht="15" customHeight="1" x14ac:dyDescent="0.25">
      <c r="A561" s="11" t="s">
        <v>41</v>
      </c>
      <c r="B561" s="11" t="s">
        <v>40</v>
      </c>
      <c r="C561" s="13" t="s">
        <v>105</v>
      </c>
      <c r="D561" s="13" t="s">
        <v>112</v>
      </c>
      <c r="E561" s="11" t="s">
        <v>33</v>
      </c>
      <c r="F561" s="11" t="s">
        <v>74</v>
      </c>
      <c r="G561" s="6">
        <v>45199</v>
      </c>
      <c r="H561" s="9">
        <v>0</v>
      </c>
      <c r="I561" s="9">
        <v>0</v>
      </c>
      <c r="J561" s="9">
        <f t="shared" si="42"/>
        <v>0</v>
      </c>
      <c r="K561" s="12">
        <v>1220.7</v>
      </c>
      <c r="L561" s="12">
        <f>SUM(N561:AG561)</f>
        <v>888.15000000000009</v>
      </c>
      <c r="M561" s="12">
        <f t="shared" si="44"/>
        <v>332.54999999999995</v>
      </c>
      <c r="N561" s="29">
        <v>312.56</v>
      </c>
      <c r="O561" s="29">
        <v>575.59</v>
      </c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</row>
    <row r="562" spans="1:38" s="130" customFormat="1" ht="14.25" customHeight="1" x14ac:dyDescent="0.25">
      <c r="A562" s="126" t="s">
        <v>39</v>
      </c>
      <c r="B562" s="126" t="s">
        <v>44</v>
      </c>
      <c r="C562" s="128" t="s">
        <v>106</v>
      </c>
      <c r="D562" s="128" t="s">
        <v>108</v>
      </c>
      <c r="E562" s="126" t="s">
        <v>34</v>
      </c>
      <c r="F562" s="126" t="s">
        <v>74</v>
      </c>
      <c r="G562" s="127">
        <v>45230</v>
      </c>
      <c r="H562" s="120">
        <v>0</v>
      </c>
      <c r="I562" s="120">
        <v>0</v>
      </c>
      <c r="J562" s="120">
        <f t="shared" si="42"/>
        <v>0</v>
      </c>
      <c r="K562" s="112">
        <v>2318.4</v>
      </c>
      <c r="L562" s="112">
        <f>SUM(N562:AG562)</f>
        <v>0</v>
      </c>
      <c r="M562" s="112">
        <f>K562-L562</f>
        <v>2318.4</v>
      </c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  <c r="AC562" s="112"/>
      <c r="AD562" s="112"/>
      <c r="AE562" s="112"/>
      <c r="AF562" s="112"/>
      <c r="AG562" s="112"/>
    </row>
    <row r="563" spans="1:38" s="166" customFormat="1" ht="15" customHeight="1" x14ac:dyDescent="0.25">
      <c r="A563" s="52" t="s">
        <v>41</v>
      </c>
      <c r="B563" s="52" t="s">
        <v>40</v>
      </c>
      <c r="C563" s="72" t="s">
        <v>116</v>
      </c>
      <c r="D563" s="72" t="s">
        <v>419</v>
      </c>
      <c r="E563" s="52" t="s">
        <v>55</v>
      </c>
      <c r="F563" s="52" t="s">
        <v>74</v>
      </c>
      <c r="G563" s="48">
        <v>45231</v>
      </c>
      <c r="H563" s="44">
        <v>0</v>
      </c>
      <c r="I563" s="44">
        <v>0</v>
      </c>
      <c r="J563" s="44">
        <f t="shared" si="42"/>
        <v>0</v>
      </c>
      <c r="K563" s="71">
        <v>1944</v>
      </c>
      <c r="L563" s="71">
        <f>SUM(N563:AG563)</f>
        <v>1944</v>
      </c>
      <c r="M563" s="74">
        <f>K563-L563</f>
        <v>0</v>
      </c>
      <c r="N563" s="71">
        <v>1944</v>
      </c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</row>
    <row r="564" spans="1:38" ht="15" customHeight="1" x14ac:dyDescent="0.25">
      <c r="A564" s="80" t="s">
        <v>39</v>
      </c>
      <c r="B564" s="80" t="s">
        <v>51</v>
      </c>
      <c r="C564" s="82" t="s">
        <v>646</v>
      </c>
      <c r="D564" s="82" t="s">
        <v>647</v>
      </c>
      <c r="E564" s="80" t="s">
        <v>33</v>
      </c>
      <c r="F564" s="80" t="s">
        <v>74</v>
      </c>
      <c r="G564" s="79">
        <v>45205</v>
      </c>
      <c r="H564" s="44">
        <v>0</v>
      </c>
      <c r="I564" s="9">
        <v>0</v>
      </c>
      <c r="J564" s="9">
        <f t="shared" si="42"/>
        <v>0</v>
      </c>
      <c r="K564" s="65">
        <v>329</v>
      </c>
      <c r="L564" s="12">
        <f t="shared" si="43"/>
        <v>329</v>
      </c>
      <c r="M564" s="29">
        <f t="shared" si="44"/>
        <v>0</v>
      </c>
      <c r="N564" s="157">
        <v>329</v>
      </c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0"/>
      <c r="AH564" s="20"/>
      <c r="AI564" s="20"/>
      <c r="AJ564" s="20"/>
      <c r="AK564" s="20"/>
      <c r="AL564" s="20"/>
    </row>
    <row r="565" spans="1:38" s="125" customFormat="1" ht="18" customHeight="1" x14ac:dyDescent="0.25">
      <c r="A565" s="185" t="s">
        <v>39</v>
      </c>
      <c r="B565" s="185" t="s">
        <v>46</v>
      </c>
      <c r="C565" s="187" t="s">
        <v>665</v>
      </c>
      <c r="D565" s="187" t="s">
        <v>477</v>
      </c>
      <c r="E565" s="185" t="s">
        <v>33</v>
      </c>
      <c r="F565" s="185" t="s">
        <v>74</v>
      </c>
      <c r="G565" s="186">
        <v>45285</v>
      </c>
      <c r="H565" s="120">
        <v>0</v>
      </c>
      <c r="I565" s="120">
        <v>0</v>
      </c>
      <c r="J565" s="120">
        <f t="shared" si="42"/>
        <v>0</v>
      </c>
      <c r="K565" s="188">
        <v>1912</v>
      </c>
      <c r="L565" s="112">
        <f t="shared" si="43"/>
        <v>1912</v>
      </c>
      <c r="M565" s="124">
        <f t="shared" si="44"/>
        <v>0</v>
      </c>
      <c r="N565" s="182">
        <v>1912</v>
      </c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</row>
    <row r="566" spans="1:38" s="149" customFormat="1" ht="15" customHeight="1" x14ac:dyDescent="0.25">
      <c r="A566" s="80" t="s">
        <v>39</v>
      </c>
      <c r="B566" s="80" t="s">
        <v>51</v>
      </c>
      <c r="C566" s="82" t="s">
        <v>648</v>
      </c>
      <c r="D566" s="82" t="s">
        <v>649</v>
      </c>
      <c r="E566" s="80" t="s">
        <v>34</v>
      </c>
      <c r="F566" s="80" t="s">
        <v>56</v>
      </c>
      <c r="G566" s="79">
        <v>45291</v>
      </c>
      <c r="H566" s="44">
        <v>0</v>
      </c>
      <c r="I566" s="44">
        <v>0</v>
      </c>
      <c r="J566" s="44">
        <f t="shared" si="42"/>
        <v>0</v>
      </c>
      <c r="K566" s="83">
        <v>1000</v>
      </c>
      <c r="L566" s="71">
        <f t="shared" si="43"/>
        <v>1000</v>
      </c>
      <c r="M566" s="74">
        <f t="shared" si="44"/>
        <v>0</v>
      </c>
      <c r="N566" s="159">
        <v>500</v>
      </c>
      <c r="O566" s="159">
        <v>500</v>
      </c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  <c r="AA566" s="159"/>
      <c r="AB566" s="159"/>
      <c r="AC566" s="159"/>
      <c r="AD566" s="159"/>
      <c r="AE566" s="159"/>
      <c r="AF566" s="159"/>
    </row>
    <row r="567" spans="1:38" ht="15" customHeight="1" x14ac:dyDescent="0.25">
      <c r="A567" s="58" t="s">
        <v>39</v>
      </c>
      <c r="B567" s="58" t="s">
        <v>251</v>
      </c>
      <c r="C567" s="61" t="s">
        <v>650</v>
      </c>
      <c r="D567" s="61" t="s">
        <v>226</v>
      </c>
      <c r="E567" s="58" t="s">
        <v>34</v>
      </c>
      <c r="F567" s="58" t="s">
        <v>56</v>
      </c>
      <c r="G567" s="33">
        <v>45225</v>
      </c>
      <c r="H567" s="9">
        <v>0</v>
      </c>
      <c r="I567" s="9">
        <v>0</v>
      </c>
      <c r="J567" s="9">
        <f t="shared" si="42"/>
        <v>0</v>
      </c>
      <c r="K567" s="65">
        <v>590</v>
      </c>
      <c r="L567" s="12">
        <f t="shared" si="43"/>
        <v>590</v>
      </c>
      <c r="M567" s="29">
        <f t="shared" si="44"/>
        <v>0</v>
      </c>
      <c r="N567" s="25">
        <v>590</v>
      </c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0"/>
      <c r="AH567" s="20"/>
      <c r="AI567" s="20"/>
      <c r="AJ567" s="20"/>
      <c r="AK567" s="20"/>
      <c r="AL567" s="20"/>
    </row>
    <row r="568" spans="1:38" ht="15" customHeight="1" x14ac:dyDescent="0.25">
      <c r="A568" s="80" t="s">
        <v>39</v>
      </c>
      <c r="B568" s="80" t="s">
        <v>51</v>
      </c>
      <c r="C568" s="82" t="s">
        <v>646</v>
      </c>
      <c r="D568" s="82" t="s">
        <v>647</v>
      </c>
      <c r="E568" s="80" t="s">
        <v>33</v>
      </c>
      <c r="F568" s="80" t="s">
        <v>74</v>
      </c>
      <c r="G568" s="79">
        <v>45208</v>
      </c>
      <c r="H568" s="44">
        <v>0</v>
      </c>
      <c r="I568" s="9">
        <v>0</v>
      </c>
      <c r="J568" s="9">
        <f t="shared" si="42"/>
        <v>0</v>
      </c>
      <c r="K568" s="65">
        <v>408</v>
      </c>
      <c r="L568" s="12">
        <f t="shared" si="43"/>
        <v>408</v>
      </c>
      <c r="M568" s="29">
        <f t="shared" si="44"/>
        <v>0</v>
      </c>
      <c r="N568" s="157">
        <v>408</v>
      </c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0"/>
      <c r="AH568" s="20"/>
      <c r="AI568" s="20"/>
      <c r="AJ568" s="20"/>
      <c r="AK568" s="20"/>
      <c r="AL568" s="20"/>
    </row>
    <row r="569" spans="1:38" ht="15" customHeight="1" x14ac:dyDescent="0.25">
      <c r="A569" s="58" t="s">
        <v>41</v>
      </c>
      <c r="B569" s="58" t="s">
        <v>40</v>
      </c>
      <c r="C569" s="61" t="s">
        <v>110</v>
      </c>
      <c r="D569" s="61" t="s">
        <v>113</v>
      </c>
      <c r="E569" s="58" t="s">
        <v>141</v>
      </c>
      <c r="F569" s="58" t="s">
        <v>74</v>
      </c>
      <c r="G569" s="33">
        <v>45291</v>
      </c>
      <c r="H569" s="9">
        <v>0</v>
      </c>
      <c r="I569" s="9">
        <v>0</v>
      </c>
      <c r="J569" s="9">
        <f t="shared" ref="J569:J600" si="45">IF(A569="ტენდერი",IF(E569="საკუთარი",0,IF(E569="cib",0,IF(E569="usaid",0,IF(E569="FMD",0,I569-K569)))),0)</f>
        <v>0</v>
      </c>
      <c r="K569" s="65">
        <v>1705</v>
      </c>
      <c r="L569" s="12">
        <f t="shared" si="43"/>
        <v>573.65</v>
      </c>
      <c r="M569" s="29">
        <f t="shared" si="44"/>
        <v>1131.3499999999999</v>
      </c>
      <c r="N569" s="182">
        <v>123.6</v>
      </c>
      <c r="O569" s="182">
        <v>450.05</v>
      </c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0"/>
      <c r="AH569" s="20"/>
      <c r="AI569" s="20"/>
      <c r="AJ569" s="20"/>
      <c r="AK569" s="20"/>
      <c r="AL569" s="20"/>
    </row>
    <row r="570" spans="1:38" ht="15" customHeight="1" x14ac:dyDescent="0.25">
      <c r="A570" s="58" t="s">
        <v>41</v>
      </c>
      <c r="B570" s="58" t="s">
        <v>40</v>
      </c>
      <c r="C570" s="61" t="s">
        <v>106</v>
      </c>
      <c r="D570" s="61" t="s">
        <v>111</v>
      </c>
      <c r="E570" s="58" t="s">
        <v>141</v>
      </c>
      <c r="F570" s="58" t="s">
        <v>74</v>
      </c>
      <c r="G570" s="33">
        <v>45291</v>
      </c>
      <c r="H570" s="9">
        <v>0</v>
      </c>
      <c r="I570" s="9">
        <v>0</v>
      </c>
      <c r="J570" s="9">
        <f t="shared" si="45"/>
        <v>0</v>
      </c>
      <c r="K570" s="65">
        <v>2670</v>
      </c>
      <c r="L570" s="12">
        <f>SUM(N570:AG570)</f>
        <v>0</v>
      </c>
      <c r="M570" s="29">
        <f>K570-L570</f>
        <v>2670</v>
      </c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0"/>
      <c r="AH570" s="20"/>
      <c r="AI570" s="20"/>
      <c r="AJ570" s="20"/>
      <c r="AK570" s="20"/>
      <c r="AL570" s="20"/>
    </row>
    <row r="571" spans="1:38" s="149" customFormat="1" ht="15" customHeight="1" x14ac:dyDescent="0.25">
      <c r="A571" s="41" t="s">
        <v>39</v>
      </c>
      <c r="B571" s="41" t="s">
        <v>43</v>
      </c>
      <c r="C571" s="43" t="s">
        <v>178</v>
      </c>
      <c r="D571" s="43" t="s">
        <v>469</v>
      </c>
      <c r="E571" s="41" t="s">
        <v>55</v>
      </c>
      <c r="F571" s="41" t="s">
        <v>74</v>
      </c>
      <c r="G571" s="42">
        <v>45214</v>
      </c>
      <c r="H571" s="44">
        <v>0</v>
      </c>
      <c r="I571" s="44">
        <v>0</v>
      </c>
      <c r="J571" s="44">
        <f t="shared" si="45"/>
        <v>0</v>
      </c>
      <c r="K571" s="44">
        <v>80.25</v>
      </c>
      <c r="L571" s="71">
        <f>SUM(N571:AG571)</f>
        <v>80.25</v>
      </c>
      <c r="M571" s="74">
        <f>K571-L571</f>
        <v>0</v>
      </c>
      <c r="N571" s="44">
        <v>80.25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</row>
    <row r="572" spans="1:38" s="149" customFormat="1" ht="15" customHeight="1" x14ac:dyDescent="0.25">
      <c r="A572" s="80" t="s">
        <v>39</v>
      </c>
      <c r="B572" s="80" t="s">
        <v>51</v>
      </c>
      <c r="C572" s="82" t="s">
        <v>651</v>
      </c>
      <c r="D572" s="82" t="s">
        <v>652</v>
      </c>
      <c r="E572" s="80" t="s">
        <v>55</v>
      </c>
      <c r="F572" s="80" t="s">
        <v>74</v>
      </c>
      <c r="G572" s="79">
        <v>45222</v>
      </c>
      <c r="H572" s="44">
        <v>0</v>
      </c>
      <c r="I572" s="44">
        <v>0</v>
      </c>
      <c r="J572" s="44">
        <f t="shared" si="45"/>
        <v>0</v>
      </c>
      <c r="K572" s="83">
        <v>59</v>
      </c>
      <c r="L572" s="71">
        <f t="shared" si="43"/>
        <v>59</v>
      </c>
      <c r="M572" s="74">
        <f t="shared" si="44"/>
        <v>0</v>
      </c>
      <c r="N572" s="159">
        <v>59</v>
      </c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  <c r="AA572" s="159"/>
      <c r="AB572" s="159"/>
      <c r="AC572" s="159"/>
      <c r="AD572" s="159"/>
      <c r="AE572" s="159"/>
      <c r="AF572" s="159"/>
    </row>
    <row r="573" spans="1:38" s="149" customFormat="1" ht="14.25" customHeight="1" x14ac:dyDescent="0.25">
      <c r="A573" s="41" t="s">
        <v>39</v>
      </c>
      <c r="B573" s="41" t="s">
        <v>251</v>
      </c>
      <c r="C573" s="43" t="s">
        <v>749</v>
      </c>
      <c r="D573" s="43" t="s">
        <v>254</v>
      </c>
      <c r="E573" s="41" t="s">
        <v>37</v>
      </c>
      <c r="F573" s="41" t="s">
        <v>56</v>
      </c>
      <c r="G573" s="42">
        <v>45291</v>
      </c>
      <c r="H573" s="44">
        <v>0</v>
      </c>
      <c r="I573" s="44">
        <v>0</v>
      </c>
      <c r="J573" s="44">
        <f t="shared" si="45"/>
        <v>0</v>
      </c>
      <c r="K573" s="44">
        <v>8000</v>
      </c>
      <c r="L573" s="44">
        <f t="shared" si="43"/>
        <v>8000</v>
      </c>
      <c r="M573" s="44">
        <f t="shared" si="44"/>
        <v>0</v>
      </c>
      <c r="N573" s="44">
        <v>4000</v>
      </c>
      <c r="O573" s="44">
        <v>4000</v>
      </c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</row>
    <row r="574" spans="1:38" s="149" customFormat="1" ht="15" customHeight="1" x14ac:dyDescent="0.25">
      <c r="A574" s="80" t="s">
        <v>39</v>
      </c>
      <c r="B574" s="80" t="s">
        <v>51</v>
      </c>
      <c r="C574" s="82" t="s">
        <v>476</v>
      </c>
      <c r="D574" s="82" t="s">
        <v>477</v>
      </c>
      <c r="E574" s="80" t="s">
        <v>33</v>
      </c>
      <c r="F574" s="80" t="s">
        <v>74</v>
      </c>
      <c r="G574" s="79">
        <v>45285</v>
      </c>
      <c r="H574" s="44">
        <v>0</v>
      </c>
      <c r="I574" s="44">
        <v>0</v>
      </c>
      <c r="J574" s="44">
        <f t="shared" si="45"/>
        <v>0</v>
      </c>
      <c r="K574" s="83">
        <v>3840</v>
      </c>
      <c r="L574" s="71">
        <f t="shared" si="43"/>
        <v>3840</v>
      </c>
      <c r="M574" s="74">
        <f t="shared" si="44"/>
        <v>0</v>
      </c>
      <c r="N574" s="159">
        <v>3840</v>
      </c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  <c r="Z574" s="159"/>
      <c r="AA574" s="159"/>
      <c r="AB574" s="159"/>
      <c r="AC574" s="159"/>
      <c r="AD574" s="159"/>
      <c r="AE574" s="159"/>
      <c r="AF574" s="159"/>
    </row>
    <row r="575" spans="1:38" s="149" customFormat="1" ht="15" customHeight="1" x14ac:dyDescent="0.25">
      <c r="A575" s="80" t="s">
        <v>39</v>
      </c>
      <c r="B575" s="80" t="s">
        <v>51</v>
      </c>
      <c r="C575" s="82" t="s">
        <v>653</v>
      </c>
      <c r="D575" s="82" t="s">
        <v>613</v>
      </c>
      <c r="E575" s="80" t="s">
        <v>34</v>
      </c>
      <c r="F575" s="80" t="s">
        <v>56</v>
      </c>
      <c r="G575" s="79">
        <v>45218</v>
      </c>
      <c r="H575" s="44">
        <v>0</v>
      </c>
      <c r="I575" s="44">
        <v>0</v>
      </c>
      <c r="J575" s="44">
        <f t="shared" si="45"/>
        <v>0</v>
      </c>
      <c r="K575" s="83">
        <v>383</v>
      </c>
      <c r="L575" s="71">
        <f t="shared" si="43"/>
        <v>0</v>
      </c>
      <c r="M575" s="74">
        <f t="shared" si="44"/>
        <v>383</v>
      </c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  <c r="Z575" s="159"/>
      <c r="AA575" s="159"/>
      <c r="AB575" s="159"/>
      <c r="AC575" s="159"/>
      <c r="AD575" s="159"/>
      <c r="AE575" s="159"/>
      <c r="AF575" s="159"/>
    </row>
    <row r="576" spans="1:38" s="149" customFormat="1" ht="15" customHeight="1" x14ac:dyDescent="0.25">
      <c r="A576" s="80" t="s">
        <v>39</v>
      </c>
      <c r="B576" s="80" t="s">
        <v>43</v>
      </c>
      <c r="C576" s="82" t="s">
        <v>360</v>
      </c>
      <c r="D576" s="82" t="s">
        <v>654</v>
      </c>
      <c r="E576" s="80" t="s">
        <v>34</v>
      </c>
      <c r="F576" s="80" t="s">
        <v>74</v>
      </c>
      <c r="G576" s="79">
        <v>45291</v>
      </c>
      <c r="H576" s="44">
        <v>0</v>
      </c>
      <c r="I576" s="44">
        <v>0</v>
      </c>
      <c r="J576" s="44">
        <f t="shared" si="45"/>
        <v>0</v>
      </c>
      <c r="K576" s="83">
        <v>3696</v>
      </c>
      <c r="L576" s="71">
        <f t="shared" si="43"/>
        <v>3696</v>
      </c>
      <c r="M576" s="74">
        <f t="shared" si="44"/>
        <v>0</v>
      </c>
      <c r="N576" s="44">
        <v>300</v>
      </c>
      <c r="O576" s="159">
        <v>3396</v>
      </c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  <c r="Z576" s="159"/>
      <c r="AA576" s="159"/>
      <c r="AB576" s="159"/>
      <c r="AC576" s="159"/>
      <c r="AD576" s="159"/>
      <c r="AE576" s="159"/>
      <c r="AF576" s="159"/>
    </row>
    <row r="577" spans="1:38" s="149" customFormat="1" ht="15" customHeight="1" x14ac:dyDescent="0.25">
      <c r="A577" s="80" t="s">
        <v>39</v>
      </c>
      <c r="B577" s="80" t="s">
        <v>51</v>
      </c>
      <c r="C577" s="82" t="s">
        <v>655</v>
      </c>
      <c r="D577" s="82" t="s">
        <v>656</v>
      </c>
      <c r="E577" s="80" t="s">
        <v>37</v>
      </c>
      <c r="F577" s="80" t="s">
        <v>74</v>
      </c>
      <c r="G577" s="79">
        <v>45245</v>
      </c>
      <c r="H577" s="44">
        <v>0</v>
      </c>
      <c r="I577" s="44">
        <v>0</v>
      </c>
      <c r="J577" s="44">
        <f t="shared" si="45"/>
        <v>0</v>
      </c>
      <c r="K577" s="83">
        <v>3100</v>
      </c>
      <c r="L577" s="71">
        <f t="shared" si="43"/>
        <v>3100</v>
      </c>
      <c r="M577" s="74">
        <f t="shared" si="44"/>
        <v>0</v>
      </c>
      <c r="N577" s="168">
        <v>3100</v>
      </c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  <c r="Z577" s="159"/>
      <c r="AA577" s="159"/>
      <c r="AB577" s="159"/>
      <c r="AC577" s="159"/>
      <c r="AD577" s="159"/>
      <c r="AE577" s="159"/>
      <c r="AF577" s="159"/>
    </row>
    <row r="578" spans="1:38" ht="15" customHeight="1" x14ac:dyDescent="0.25">
      <c r="A578" s="80" t="s">
        <v>39</v>
      </c>
      <c r="B578" s="80" t="s">
        <v>51</v>
      </c>
      <c r="C578" s="82" t="s">
        <v>657</v>
      </c>
      <c r="D578" s="82" t="s">
        <v>383</v>
      </c>
      <c r="E578" s="80" t="s">
        <v>33</v>
      </c>
      <c r="F578" s="80" t="s">
        <v>56</v>
      </c>
      <c r="G578" s="79">
        <v>45285</v>
      </c>
      <c r="H578" s="44">
        <v>0</v>
      </c>
      <c r="I578" s="9">
        <v>0</v>
      </c>
      <c r="J578" s="9">
        <f t="shared" si="45"/>
        <v>0</v>
      </c>
      <c r="K578" s="65">
        <v>1700</v>
      </c>
      <c r="L578" s="12">
        <f t="shared" si="43"/>
        <v>1620</v>
      </c>
      <c r="M578" s="29">
        <f t="shared" si="44"/>
        <v>80</v>
      </c>
      <c r="N578" s="157">
        <v>1620</v>
      </c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0"/>
      <c r="AH578" s="20"/>
      <c r="AI578" s="20"/>
      <c r="AJ578" s="20"/>
      <c r="AK578" s="20"/>
      <c r="AL578" s="20"/>
    </row>
    <row r="579" spans="1:38" ht="15" customHeight="1" x14ac:dyDescent="0.25">
      <c r="A579" s="80" t="s">
        <v>39</v>
      </c>
      <c r="B579" s="80" t="s">
        <v>51</v>
      </c>
      <c r="C579" s="82" t="s">
        <v>657</v>
      </c>
      <c r="D579" s="82" t="s">
        <v>383</v>
      </c>
      <c r="E579" s="80" t="s">
        <v>36</v>
      </c>
      <c r="F579" s="80" t="s">
        <v>56</v>
      </c>
      <c r="G579" s="79">
        <v>45285</v>
      </c>
      <c r="H579" s="44">
        <v>0</v>
      </c>
      <c r="I579" s="9">
        <v>0</v>
      </c>
      <c r="J579" s="9">
        <f t="shared" si="45"/>
        <v>0</v>
      </c>
      <c r="K579" s="65">
        <v>1300</v>
      </c>
      <c r="L579" s="12">
        <f t="shared" si="43"/>
        <v>0</v>
      </c>
      <c r="M579" s="29">
        <f t="shared" si="44"/>
        <v>1300</v>
      </c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0"/>
      <c r="AH579" s="20"/>
      <c r="AI579" s="20"/>
      <c r="AJ579" s="20"/>
      <c r="AK579" s="20"/>
      <c r="AL579" s="20"/>
    </row>
    <row r="580" spans="1:38" s="166" customFormat="1" ht="15" customHeight="1" x14ac:dyDescent="0.25">
      <c r="A580" s="52" t="s">
        <v>39</v>
      </c>
      <c r="B580" s="52" t="s">
        <v>51</v>
      </c>
      <c r="C580" s="72" t="s">
        <v>400</v>
      </c>
      <c r="D580" s="72" t="s">
        <v>399</v>
      </c>
      <c r="E580" s="52" t="s">
        <v>34</v>
      </c>
      <c r="F580" s="52" t="s">
        <v>56</v>
      </c>
      <c r="G580" s="48">
        <v>45230</v>
      </c>
      <c r="H580" s="44">
        <v>0</v>
      </c>
      <c r="I580" s="44">
        <v>0</v>
      </c>
      <c r="J580" s="44">
        <f t="shared" si="45"/>
        <v>0</v>
      </c>
      <c r="K580" s="71">
        <v>3154.83</v>
      </c>
      <c r="L580" s="71">
        <f t="shared" si="43"/>
        <v>3154.83</v>
      </c>
      <c r="M580" s="74">
        <f t="shared" si="44"/>
        <v>0</v>
      </c>
      <c r="N580" s="71">
        <v>3154.83</v>
      </c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</row>
    <row r="581" spans="1:38" s="125" customFormat="1" ht="15" customHeight="1" x14ac:dyDescent="0.25">
      <c r="A581" s="185" t="s">
        <v>39</v>
      </c>
      <c r="B581" s="185" t="s">
        <v>43</v>
      </c>
      <c r="C581" s="187" t="s">
        <v>658</v>
      </c>
      <c r="D581" s="187" t="s">
        <v>659</v>
      </c>
      <c r="E581" s="185" t="s">
        <v>34</v>
      </c>
      <c r="F581" s="185" t="s">
        <v>74</v>
      </c>
      <c r="G581" s="186">
        <v>45291</v>
      </c>
      <c r="H581" s="120">
        <v>0</v>
      </c>
      <c r="I581" s="120">
        <v>0</v>
      </c>
      <c r="J581" s="120">
        <f t="shared" si="45"/>
        <v>0</v>
      </c>
      <c r="K581" s="188">
        <v>300</v>
      </c>
      <c r="L581" s="112">
        <f t="shared" si="43"/>
        <v>200.95</v>
      </c>
      <c r="M581" s="124">
        <f t="shared" si="44"/>
        <v>99.050000000000011</v>
      </c>
      <c r="N581" s="112">
        <v>59.75</v>
      </c>
      <c r="O581" s="197">
        <v>47.6</v>
      </c>
      <c r="P581" s="182">
        <v>93.6</v>
      </c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</row>
    <row r="582" spans="1:38" s="125" customFormat="1" ht="15" customHeight="1" x14ac:dyDescent="0.25">
      <c r="A582" s="185" t="s">
        <v>39</v>
      </c>
      <c r="B582" s="185" t="s">
        <v>51</v>
      </c>
      <c r="C582" s="187" t="s">
        <v>660</v>
      </c>
      <c r="D582" s="187" t="s">
        <v>661</v>
      </c>
      <c r="E582" s="185" t="s">
        <v>34</v>
      </c>
      <c r="F582" s="185" t="s">
        <v>56</v>
      </c>
      <c r="G582" s="186">
        <v>45280</v>
      </c>
      <c r="H582" s="120">
        <v>0</v>
      </c>
      <c r="I582" s="120">
        <v>0</v>
      </c>
      <c r="J582" s="120">
        <f t="shared" si="45"/>
        <v>0</v>
      </c>
      <c r="K582" s="188">
        <v>2551</v>
      </c>
      <c r="L582" s="112">
        <f t="shared" si="43"/>
        <v>0</v>
      </c>
      <c r="M582" s="124">
        <f t="shared" si="44"/>
        <v>2551</v>
      </c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</row>
    <row r="583" spans="1:38" s="166" customFormat="1" ht="15" customHeight="1" x14ac:dyDescent="0.25">
      <c r="A583" s="52" t="s">
        <v>39</v>
      </c>
      <c r="B583" s="52" t="s">
        <v>51</v>
      </c>
      <c r="C583" s="72" t="s">
        <v>400</v>
      </c>
      <c r="D583" s="72" t="s">
        <v>662</v>
      </c>
      <c r="E583" s="52" t="s">
        <v>37</v>
      </c>
      <c r="F583" s="52" t="s">
        <v>56</v>
      </c>
      <c r="G583" s="48">
        <v>45245</v>
      </c>
      <c r="H583" s="44">
        <v>0</v>
      </c>
      <c r="I583" s="44">
        <v>0</v>
      </c>
      <c r="J583" s="44">
        <f t="shared" si="45"/>
        <v>0</v>
      </c>
      <c r="K583" s="71">
        <v>310.05</v>
      </c>
      <c r="L583" s="71">
        <f>SUM(N583:AG583)</f>
        <v>310.05</v>
      </c>
      <c r="M583" s="74">
        <f>K583-L583</f>
        <v>0</v>
      </c>
      <c r="N583" s="71">
        <v>310.05</v>
      </c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</row>
    <row r="584" spans="1:38" s="125" customFormat="1" ht="15" customHeight="1" x14ac:dyDescent="0.25">
      <c r="A584" s="185" t="s">
        <v>39</v>
      </c>
      <c r="B584" s="185" t="s">
        <v>44</v>
      </c>
      <c r="C584" s="187" t="s">
        <v>105</v>
      </c>
      <c r="D584" s="187" t="s">
        <v>107</v>
      </c>
      <c r="E584" s="185" t="s">
        <v>33</v>
      </c>
      <c r="F584" s="185" t="s">
        <v>74</v>
      </c>
      <c r="G584" s="186">
        <v>45230</v>
      </c>
      <c r="H584" s="120">
        <v>0</v>
      </c>
      <c r="I584" s="120">
        <v>0</v>
      </c>
      <c r="J584" s="120">
        <f t="shared" si="45"/>
        <v>0</v>
      </c>
      <c r="K584" s="188">
        <v>487.5</v>
      </c>
      <c r="L584" s="112">
        <f t="shared" si="43"/>
        <v>487.5</v>
      </c>
      <c r="M584" s="124">
        <f t="shared" si="44"/>
        <v>0</v>
      </c>
      <c r="N584" s="182">
        <v>487.5</v>
      </c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</row>
    <row r="585" spans="1:38" s="125" customFormat="1" ht="15" x14ac:dyDescent="0.25">
      <c r="A585" s="185" t="s">
        <v>39</v>
      </c>
      <c r="B585" s="185" t="s">
        <v>51</v>
      </c>
      <c r="C585" s="187" t="s">
        <v>663</v>
      </c>
      <c r="D585" s="187" t="s">
        <v>664</v>
      </c>
      <c r="E585" s="185" t="s">
        <v>34</v>
      </c>
      <c r="F585" s="185" t="s">
        <v>74</v>
      </c>
      <c r="G585" s="186">
        <v>45230</v>
      </c>
      <c r="H585" s="120">
        <v>0</v>
      </c>
      <c r="I585" s="120">
        <v>0</v>
      </c>
      <c r="J585" s="120">
        <f t="shared" si="45"/>
        <v>0</v>
      </c>
      <c r="K585" s="188">
        <v>540</v>
      </c>
      <c r="L585" s="112">
        <f t="shared" si="43"/>
        <v>540</v>
      </c>
      <c r="M585" s="124">
        <f t="shared" si="44"/>
        <v>0</v>
      </c>
      <c r="N585" s="112">
        <v>540</v>
      </c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</row>
    <row r="586" spans="1:38" s="125" customFormat="1" ht="28.5" customHeight="1" x14ac:dyDescent="0.25">
      <c r="A586" s="185" t="s">
        <v>39</v>
      </c>
      <c r="B586" s="187" t="s">
        <v>46</v>
      </c>
      <c r="C586" s="187" t="s">
        <v>665</v>
      </c>
      <c r="D586" s="187" t="s">
        <v>477</v>
      </c>
      <c r="E586" s="185" t="s">
        <v>33</v>
      </c>
      <c r="F586" s="185" t="s">
        <v>74</v>
      </c>
      <c r="G586" s="186">
        <v>45285</v>
      </c>
      <c r="H586" s="120">
        <v>0</v>
      </c>
      <c r="I586" s="120">
        <v>0</v>
      </c>
      <c r="J586" s="120">
        <f t="shared" si="45"/>
        <v>0</v>
      </c>
      <c r="K586" s="188">
        <v>1912</v>
      </c>
      <c r="L586" s="112">
        <f t="shared" si="43"/>
        <v>1912</v>
      </c>
      <c r="M586" s="124">
        <f t="shared" si="44"/>
        <v>0</v>
      </c>
      <c r="N586" s="112">
        <v>1912</v>
      </c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</row>
    <row r="587" spans="1:38" s="149" customFormat="1" ht="15" x14ac:dyDescent="0.25">
      <c r="A587" s="80" t="s">
        <v>40</v>
      </c>
      <c r="B587" s="80" t="s">
        <v>40</v>
      </c>
      <c r="C587" s="82" t="s">
        <v>92</v>
      </c>
      <c r="D587" s="82" t="s">
        <v>93</v>
      </c>
      <c r="E587" s="80" t="s">
        <v>33</v>
      </c>
      <c r="F587" s="80" t="s">
        <v>74</v>
      </c>
      <c r="G587" s="79">
        <v>45296</v>
      </c>
      <c r="H587" s="44">
        <v>450000</v>
      </c>
      <c r="I587" s="44">
        <v>450000</v>
      </c>
      <c r="J587" s="44">
        <f t="shared" si="45"/>
        <v>89500</v>
      </c>
      <c r="K587" s="83">
        <v>360500</v>
      </c>
      <c r="L587" s="71">
        <f t="shared" si="43"/>
        <v>360500</v>
      </c>
      <c r="M587" s="74">
        <f t="shared" si="44"/>
        <v>0</v>
      </c>
      <c r="N587" s="159">
        <v>360500</v>
      </c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  <c r="Z587" s="159"/>
      <c r="AA587" s="159"/>
      <c r="AB587" s="159"/>
      <c r="AC587" s="159"/>
      <c r="AD587" s="159"/>
      <c r="AE587" s="159"/>
      <c r="AF587" s="159"/>
    </row>
    <row r="588" spans="1:38" s="149" customFormat="1" ht="15" customHeight="1" x14ac:dyDescent="0.25">
      <c r="A588" s="80" t="s">
        <v>39</v>
      </c>
      <c r="B588" s="80" t="s">
        <v>51</v>
      </c>
      <c r="C588" s="82" t="s">
        <v>158</v>
      </c>
      <c r="D588" s="82" t="s">
        <v>666</v>
      </c>
      <c r="E588" s="80" t="s">
        <v>33</v>
      </c>
      <c r="F588" s="80" t="s">
        <v>74</v>
      </c>
      <c r="G588" s="79">
        <v>45233</v>
      </c>
      <c r="H588" s="44">
        <v>0</v>
      </c>
      <c r="I588" s="44">
        <v>0</v>
      </c>
      <c r="J588" s="44">
        <f t="shared" si="45"/>
        <v>0</v>
      </c>
      <c r="K588" s="83">
        <v>165</v>
      </c>
      <c r="L588" s="71">
        <f t="shared" si="43"/>
        <v>165</v>
      </c>
      <c r="M588" s="74">
        <f t="shared" si="44"/>
        <v>0</v>
      </c>
      <c r="N588" s="159">
        <v>165</v>
      </c>
      <c r="O588" s="159"/>
      <c r="P588" s="159"/>
      <c r="Q588" s="159"/>
      <c r="R588" s="159"/>
      <c r="S588" s="159"/>
      <c r="T588" s="159"/>
      <c r="U588" s="159"/>
      <c r="V588" s="159"/>
      <c r="W588" s="159"/>
      <c r="X588" s="159"/>
      <c r="Y588" s="159"/>
      <c r="Z588" s="159"/>
      <c r="AA588" s="159"/>
      <c r="AB588" s="159"/>
      <c r="AC588" s="159"/>
      <c r="AD588" s="159"/>
      <c r="AE588" s="159"/>
      <c r="AF588" s="159"/>
    </row>
    <row r="589" spans="1:38" s="125" customFormat="1" ht="15" customHeight="1" x14ac:dyDescent="0.25">
      <c r="A589" s="185" t="s">
        <v>39</v>
      </c>
      <c r="B589" s="185" t="s">
        <v>51</v>
      </c>
      <c r="C589" s="187" t="s">
        <v>667</v>
      </c>
      <c r="D589" s="187" t="s">
        <v>668</v>
      </c>
      <c r="E589" s="185" t="s">
        <v>34</v>
      </c>
      <c r="F589" s="185" t="s">
        <v>74</v>
      </c>
      <c r="G589" s="186">
        <v>45240</v>
      </c>
      <c r="H589" s="120">
        <v>0</v>
      </c>
      <c r="I589" s="120">
        <v>0</v>
      </c>
      <c r="J589" s="120">
        <f t="shared" si="45"/>
        <v>0</v>
      </c>
      <c r="K589" s="188">
        <v>1535</v>
      </c>
      <c r="L589" s="112">
        <f t="shared" si="43"/>
        <v>1535</v>
      </c>
      <c r="M589" s="124">
        <f t="shared" si="44"/>
        <v>0</v>
      </c>
      <c r="N589" s="112">
        <v>1535</v>
      </c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</row>
    <row r="590" spans="1:38" ht="15" customHeight="1" x14ac:dyDescent="0.25">
      <c r="A590" s="58" t="s">
        <v>39</v>
      </c>
      <c r="B590" s="58" t="s">
        <v>51</v>
      </c>
      <c r="C590" s="61" t="s">
        <v>262</v>
      </c>
      <c r="D590" s="61" t="s">
        <v>669</v>
      </c>
      <c r="E590" s="58" t="s">
        <v>34</v>
      </c>
      <c r="F590" s="58" t="s">
        <v>74</v>
      </c>
      <c r="G590" s="33">
        <v>45285</v>
      </c>
      <c r="H590" s="9">
        <v>0</v>
      </c>
      <c r="I590" s="9">
        <v>0</v>
      </c>
      <c r="J590" s="9">
        <f t="shared" si="45"/>
        <v>0</v>
      </c>
      <c r="K590" s="65">
        <v>5100</v>
      </c>
      <c r="L590" s="12">
        <f t="shared" si="43"/>
        <v>5100</v>
      </c>
      <c r="M590" s="29">
        <f t="shared" si="44"/>
        <v>0</v>
      </c>
      <c r="N590" s="25">
        <v>5100</v>
      </c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0"/>
      <c r="AH590" s="20"/>
      <c r="AI590" s="20"/>
      <c r="AJ590" s="20"/>
      <c r="AK590" s="20"/>
      <c r="AL590" s="20"/>
    </row>
    <row r="591" spans="1:38" s="125" customFormat="1" ht="15" customHeight="1" x14ac:dyDescent="0.25">
      <c r="A591" s="185" t="s">
        <v>39</v>
      </c>
      <c r="B591" s="185" t="s">
        <v>44</v>
      </c>
      <c r="C591" s="187" t="s">
        <v>106</v>
      </c>
      <c r="D591" s="128" t="s">
        <v>108</v>
      </c>
      <c r="E591" s="185" t="s">
        <v>34</v>
      </c>
      <c r="F591" s="185" t="s">
        <v>74</v>
      </c>
      <c r="G591" s="186">
        <v>45260</v>
      </c>
      <c r="H591" s="120">
        <v>0</v>
      </c>
      <c r="I591" s="120">
        <v>0</v>
      </c>
      <c r="J591" s="120">
        <f t="shared" si="45"/>
        <v>0</v>
      </c>
      <c r="K591" s="188">
        <v>2028.6</v>
      </c>
      <c r="L591" s="112">
        <f t="shared" si="43"/>
        <v>0</v>
      </c>
      <c r="M591" s="124">
        <f t="shared" si="44"/>
        <v>2028.6</v>
      </c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</row>
    <row r="592" spans="1:38" s="149" customFormat="1" ht="15" customHeight="1" x14ac:dyDescent="0.25">
      <c r="A592" s="80" t="s">
        <v>39</v>
      </c>
      <c r="B592" s="80" t="s">
        <v>45</v>
      </c>
      <c r="C592" s="82" t="s">
        <v>670</v>
      </c>
      <c r="D592" s="82" t="s">
        <v>671</v>
      </c>
      <c r="E592" s="80" t="s">
        <v>34</v>
      </c>
      <c r="F592" s="80" t="s">
        <v>74</v>
      </c>
      <c r="G592" s="79">
        <v>45261</v>
      </c>
      <c r="H592" s="44">
        <v>0</v>
      </c>
      <c r="I592" s="44">
        <v>0</v>
      </c>
      <c r="J592" s="44">
        <f t="shared" si="45"/>
        <v>0</v>
      </c>
      <c r="K592" s="83">
        <v>840</v>
      </c>
      <c r="L592" s="71">
        <f>SUM(N592:AG592)</f>
        <v>840</v>
      </c>
      <c r="M592" s="74">
        <f>K592-L592</f>
        <v>0</v>
      </c>
      <c r="N592" s="159">
        <v>840</v>
      </c>
      <c r="O592" s="159"/>
      <c r="P592" s="159"/>
      <c r="Q592" s="159"/>
      <c r="R592" s="159"/>
      <c r="S592" s="159"/>
      <c r="T592" s="159"/>
      <c r="U592" s="159"/>
      <c r="V592" s="159"/>
      <c r="W592" s="159"/>
      <c r="X592" s="159"/>
      <c r="Y592" s="159"/>
      <c r="Z592" s="159"/>
      <c r="AA592" s="159"/>
      <c r="AB592" s="159"/>
      <c r="AC592" s="159"/>
      <c r="AD592" s="159"/>
      <c r="AE592" s="159"/>
      <c r="AF592" s="159"/>
    </row>
    <row r="593" spans="1:33" s="125" customFormat="1" ht="15" customHeight="1" x14ac:dyDescent="0.25">
      <c r="A593" s="185" t="s">
        <v>39</v>
      </c>
      <c r="B593" s="185" t="s">
        <v>44</v>
      </c>
      <c r="C593" s="187" t="s">
        <v>105</v>
      </c>
      <c r="D593" s="187" t="s">
        <v>107</v>
      </c>
      <c r="E593" s="185" t="s">
        <v>34</v>
      </c>
      <c r="F593" s="185" t="s">
        <v>74</v>
      </c>
      <c r="G593" s="186">
        <v>45240</v>
      </c>
      <c r="H593" s="120">
        <v>0</v>
      </c>
      <c r="I593" s="120">
        <v>0</v>
      </c>
      <c r="J593" s="120">
        <f t="shared" si="45"/>
        <v>0</v>
      </c>
      <c r="K593" s="188">
        <v>877.5</v>
      </c>
      <c r="L593" s="112">
        <f>SUM(N593:AG593)</f>
        <v>0</v>
      </c>
      <c r="M593" s="124">
        <f>K593-L593</f>
        <v>877.5</v>
      </c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</row>
    <row r="594" spans="1:33" s="125" customFormat="1" ht="15" customHeight="1" x14ac:dyDescent="0.25">
      <c r="A594" s="185" t="s">
        <v>39</v>
      </c>
      <c r="B594" s="185" t="s">
        <v>44</v>
      </c>
      <c r="C594" s="187" t="s">
        <v>181</v>
      </c>
      <c r="D594" s="187" t="s">
        <v>645</v>
      </c>
      <c r="E594" s="185" t="s">
        <v>34</v>
      </c>
      <c r="F594" s="185" t="s">
        <v>74</v>
      </c>
      <c r="G594" s="186">
        <v>45260</v>
      </c>
      <c r="H594" s="120">
        <v>0</v>
      </c>
      <c r="I594" s="120">
        <v>0</v>
      </c>
      <c r="J594" s="120">
        <f t="shared" si="45"/>
        <v>0</v>
      </c>
      <c r="K594" s="188">
        <v>516</v>
      </c>
      <c r="L594" s="112">
        <f t="shared" si="43"/>
        <v>0</v>
      </c>
      <c r="M594" s="124">
        <f t="shared" si="44"/>
        <v>516</v>
      </c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</row>
    <row r="595" spans="1:33" s="125" customFormat="1" ht="15" customHeight="1" x14ac:dyDescent="0.25">
      <c r="A595" s="185" t="s">
        <v>39</v>
      </c>
      <c r="B595" s="185" t="s">
        <v>44</v>
      </c>
      <c r="C595" s="187" t="s">
        <v>181</v>
      </c>
      <c r="D595" s="187" t="s">
        <v>672</v>
      </c>
      <c r="E595" s="185" t="s">
        <v>34</v>
      </c>
      <c r="F595" s="185" t="s">
        <v>74</v>
      </c>
      <c r="G595" s="186">
        <v>45260</v>
      </c>
      <c r="H595" s="120">
        <v>0</v>
      </c>
      <c r="I595" s="120">
        <v>0</v>
      </c>
      <c r="J595" s="120">
        <f t="shared" si="45"/>
        <v>0</v>
      </c>
      <c r="K595" s="188">
        <v>592.20000000000005</v>
      </c>
      <c r="L595" s="112">
        <f t="shared" si="43"/>
        <v>0</v>
      </c>
      <c r="M595" s="124">
        <f t="shared" si="44"/>
        <v>592.20000000000005</v>
      </c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</row>
    <row r="596" spans="1:33" s="125" customFormat="1" ht="15" customHeight="1" x14ac:dyDescent="0.25">
      <c r="A596" s="121" t="s">
        <v>39</v>
      </c>
      <c r="B596" s="203" t="s">
        <v>43</v>
      </c>
      <c r="C596" s="129" t="s">
        <v>658</v>
      </c>
      <c r="D596" s="129" t="s">
        <v>156</v>
      </c>
      <c r="E596" s="203" t="s">
        <v>34</v>
      </c>
      <c r="F596" s="203" t="s">
        <v>74</v>
      </c>
      <c r="G596" s="202">
        <v>45291</v>
      </c>
      <c r="H596" s="120">
        <v>0</v>
      </c>
      <c r="I596" s="120">
        <v>0</v>
      </c>
      <c r="J596" s="120">
        <f t="shared" si="45"/>
        <v>0</v>
      </c>
      <c r="K596" s="120">
        <v>3000</v>
      </c>
      <c r="L596" s="112">
        <f t="shared" si="43"/>
        <v>2742.25</v>
      </c>
      <c r="M596" s="120">
        <f>K596-L596</f>
        <v>257.75</v>
      </c>
      <c r="N596" s="112">
        <v>694</v>
      </c>
      <c r="O596" s="112">
        <v>571.45000000000005</v>
      </c>
      <c r="P596" s="112">
        <v>720.55</v>
      </c>
      <c r="Q596" s="112">
        <v>756.25</v>
      </c>
      <c r="R596" s="112"/>
      <c r="S596" s="112"/>
      <c r="T596" s="112"/>
      <c r="U596" s="112"/>
      <c r="V596" s="112"/>
      <c r="W596" s="112"/>
      <c r="X596" s="112"/>
      <c r="Y596" s="112"/>
      <c r="Z596" s="120"/>
      <c r="AA596" s="120"/>
      <c r="AB596" s="120"/>
      <c r="AC596" s="120"/>
      <c r="AD596" s="120"/>
      <c r="AE596" s="120"/>
      <c r="AF596" s="120"/>
      <c r="AG596" s="120"/>
    </row>
    <row r="597" spans="1:33" s="125" customFormat="1" ht="15" customHeight="1" x14ac:dyDescent="0.25">
      <c r="A597" s="185" t="s">
        <v>39</v>
      </c>
      <c r="B597" s="185" t="s">
        <v>43</v>
      </c>
      <c r="C597" s="187" t="s">
        <v>658</v>
      </c>
      <c r="D597" s="187" t="s">
        <v>673</v>
      </c>
      <c r="E597" s="185" t="s">
        <v>34</v>
      </c>
      <c r="F597" s="185" t="s">
        <v>74</v>
      </c>
      <c r="G597" s="186">
        <v>45291</v>
      </c>
      <c r="H597" s="120">
        <v>0</v>
      </c>
      <c r="I597" s="120">
        <v>0</v>
      </c>
      <c r="J597" s="120">
        <f t="shared" si="45"/>
        <v>0</v>
      </c>
      <c r="K597" s="188">
        <v>500</v>
      </c>
      <c r="L597" s="112">
        <f t="shared" si="43"/>
        <v>422.95</v>
      </c>
      <c r="M597" s="124">
        <f t="shared" si="44"/>
        <v>77.050000000000011</v>
      </c>
      <c r="N597" s="112">
        <v>223.9</v>
      </c>
      <c r="O597" s="182">
        <v>42</v>
      </c>
      <c r="P597" s="182">
        <v>157.05000000000001</v>
      </c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F597" s="182"/>
    </row>
    <row r="598" spans="1:33" s="149" customFormat="1" ht="14.25" customHeight="1" x14ac:dyDescent="0.25">
      <c r="A598" s="41" t="s">
        <v>39</v>
      </c>
      <c r="B598" s="41" t="s">
        <v>251</v>
      </c>
      <c r="C598" s="43" t="s">
        <v>747</v>
      </c>
      <c r="D598" s="43" t="s">
        <v>508</v>
      </c>
      <c r="E598" s="41" t="s">
        <v>36</v>
      </c>
      <c r="F598" s="41" t="s">
        <v>56</v>
      </c>
      <c r="G598" s="42">
        <v>45291</v>
      </c>
      <c r="H598" s="44">
        <v>0</v>
      </c>
      <c r="I598" s="44">
        <v>0</v>
      </c>
      <c r="J598" s="44">
        <f t="shared" si="45"/>
        <v>0</v>
      </c>
      <c r="K598" s="44">
        <v>2552</v>
      </c>
      <c r="L598" s="44">
        <f>SUM(N598:AG598)</f>
        <v>2552</v>
      </c>
      <c r="M598" s="44">
        <f>K598-L598</f>
        <v>0</v>
      </c>
      <c r="N598" s="44">
        <v>1276</v>
      </c>
      <c r="O598" s="44">
        <v>1276</v>
      </c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</row>
    <row r="599" spans="1:33" s="125" customFormat="1" ht="15" customHeight="1" x14ac:dyDescent="0.25">
      <c r="A599" s="185" t="s">
        <v>39</v>
      </c>
      <c r="B599" s="185" t="s">
        <v>51</v>
      </c>
      <c r="C599" s="187" t="s">
        <v>660</v>
      </c>
      <c r="D599" s="187" t="s">
        <v>681</v>
      </c>
      <c r="E599" s="185" t="s">
        <v>33</v>
      </c>
      <c r="F599" s="185" t="s">
        <v>56</v>
      </c>
      <c r="G599" s="186">
        <v>45280</v>
      </c>
      <c r="H599" s="120">
        <v>0</v>
      </c>
      <c r="I599" s="120">
        <v>0</v>
      </c>
      <c r="J599" s="120">
        <f t="shared" si="45"/>
        <v>0</v>
      </c>
      <c r="K599" s="188">
        <v>638</v>
      </c>
      <c r="L599" s="112">
        <f>SUM(N599:AG599)</f>
        <v>638</v>
      </c>
      <c r="M599" s="124">
        <f>K599-L599</f>
        <v>0</v>
      </c>
      <c r="N599" s="182">
        <v>638</v>
      </c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</row>
    <row r="600" spans="1:33" s="149" customFormat="1" ht="15" customHeight="1" x14ac:dyDescent="0.25">
      <c r="A600" s="80" t="s">
        <v>39</v>
      </c>
      <c r="B600" s="80" t="s">
        <v>51</v>
      </c>
      <c r="C600" s="82" t="s">
        <v>675</v>
      </c>
      <c r="D600" s="82" t="s">
        <v>676</v>
      </c>
      <c r="E600" s="80" t="s">
        <v>34</v>
      </c>
      <c r="F600" s="80" t="s">
        <v>74</v>
      </c>
      <c r="G600" s="79">
        <v>45254</v>
      </c>
      <c r="H600" s="44">
        <v>0</v>
      </c>
      <c r="I600" s="44">
        <v>0</v>
      </c>
      <c r="J600" s="44">
        <f t="shared" si="45"/>
        <v>0</v>
      </c>
      <c r="K600" s="83">
        <v>550</v>
      </c>
      <c r="L600" s="71">
        <f t="shared" si="43"/>
        <v>550</v>
      </c>
      <c r="M600" s="74">
        <f t="shared" si="44"/>
        <v>0</v>
      </c>
      <c r="N600" s="159">
        <v>550</v>
      </c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  <c r="Z600" s="159"/>
      <c r="AA600" s="159"/>
      <c r="AB600" s="159"/>
      <c r="AC600" s="159"/>
      <c r="AD600" s="159"/>
      <c r="AE600" s="159"/>
      <c r="AF600" s="159"/>
    </row>
    <row r="601" spans="1:33" s="149" customFormat="1" ht="22.5" customHeight="1" x14ac:dyDescent="0.25">
      <c r="A601" s="80" t="s">
        <v>39</v>
      </c>
      <c r="B601" s="80" t="s">
        <v>51</v>
      </c>
      <c r="C601" s="82" t="s">
        <v>677</v>
      </c>
      <c r="D601" s="82" t="s">
        <v>678</v>
      </c>
      <c r="E601" s="80" t="s">
        <v>35</v>
      </c>
      <c r="F601" s="80" t="s">
        <v>56</v>
      </c>
      <c r="G601" s="79">
        <v>45285</v>
      </c>
      <c r="H601" s="44">
        <v>0</v>
      </c>
      <c r="I601" s="44">
        <v>0</v>
      </c>
      <c r="J601" s="44">
        <f t="shared" ref="J601:J632" si="46">IF(A601="ტენდერი",IF(E601="საკუთარი",0,IF(E601="cib",0,IF(E601="usaid",0,IF(E601="FMD",0,I601-K601)))),0)</f>
        <v>0</v>
      </c>
      <c r="K601" s="83">
        <v>4990</v>
      </c>
      <c r="L601" s="71">
        <f t="shared" si="43"/>
        <v>4990</v>
      </c>
      <c r="M601" s="74">
        <f t="shared" si="44"/>
        <v>0</v>
      </c>
      <c r="N601" s="159">
        <v>4990</v>
      </c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  <c r="Z601" s="159"/>
      <c r="AA601" s="159"/>
      <c r="AB601" s="159"/>
      <c r="AC601" s="159"/>
      <c r="AD601" s="159"/>
      <c r="AE601" s="159"/>
      <c r="AF601" s="159"/>
    </row>
    <row r="602" spans="1:33" s="149" customFormat="1" ht="15" customHeight="1" x14ac:dyDescent="0.25">
      <c r="A602" s="80" t="s">
        <v>39</v>
      </c>
      <c r="B602" s="80" t="s">
        <v>51</v>
      </c>
      <c r="C602" s="82" t="s">
        <v>679</v>
      </c>
      <c r="D602" s="82" t="s">
        <v>680</v>
      </c>
      <c r="E602" s="80" t="s">
        <v>141</v>
      </c>
      <c r="F602" s="80" t="s">
        <v>74</v>
      </c>
      <c r="G602" s="79">
        <v>45243</v>
      </c>
      <c r="H602" s="44">
        <v>0</v>
      </c>
      <c r="I602" s="44">
        <v>0</v>
      </c>
      <c r="J602" s="44">
        <f t="shared" si="46"/>
        <v>0</v>
      </c>
      <c r="K602" s="83">
        <v>50.42</v>
      </c>
      <c r="L602" s="71">
        <f t="shared" si="43"/>
        <v>50.42</v>
      </c>
      <c r="M602" s="74">
        <f t="shared" si="44"/>
        <v>0</v>
      </c>
      <c r="N602" s="183">
        <v>50.42</v>
      </c>
      <c r="O602" s="159"/>
      <c r="P602" s="159"/>
      <c r="Q602" s="159"/>
      <c r="R602" s="159"/>
      <c r="S602" s="159"/>
      <c r="T602" s="159"/>
      <c r="U602" s="159"/>
      <c r="V602" s="159"/>
      <c r="W602" s="159"/>
      <c r="X602" s="159"/>
      <c r="Y602" s="159"/>
      <c r="Z602" s="159"/>
      <c r="AA602" s="159"/>
      <c r="AB602" s="159"/>
      <c r="AC602" s="159"/>
      <c r="AD602" s="159"/>
      <c r="AE602" s="159"/>
      <c r="AF602" s="159"/>
    </row>
    <row r="603" spans="1:33" s="149" customFormat="1" ht="15" customHeight="1" x14ac:dyDescent="0.25">
      <c r="A603" s="80" t="s">
        <v>39</v>
      </c>
      <c r="B603" s="80" t="s">
        <v>51</v>
      </c>
      <c r="C603" s="82" t="s">
        <v>262</v>
      </c>
      <c r="D603" s="82" t="s">
        <v>682</v>
      </c>
      <c r="E603" s="80" t="s">
        <v>34</v>
      </c>
      <c r="F603" s="80" t="s">
        <v>56</v>
      </c>
      <c r="G603" s="79">
        <v>45280</v>
      </c>
      <c r="H603" s="44">
        <v>0</v>
      </c>
      <c r="I603" s="44">
        <v>0</v>
      </c>
      <c r="J603" s="44">
        <f t="shared" si="46"/>
        <v>0</v>
      </c>
      <c r="K603" s="83">
        <v>600</v>
      </c>
      <c r="L603" s="71">
        <f>SUM(N603:AG603)</f>
        <v>600</v>
      </c>
      <c r="M603" s="74">
        <f>K603-L603</f>
        <v>0</v>
      </c>
      <c r="N603" s="159">
        <v>600</v>
      </c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  <c r="Z603" s="159"/>
      <c r="AA603" s="159"/>
      <c r="AB603" s="159"/>
      <c r="AC603" s="159"/>
      <c r="AD603" s="159"/>
      <c r="AE603" s="159"/>
      <c r="AF603" s="159"/>
    </row>
    <row r="604" spans="1:33" s="149" customFormat="1" ht="15" customHeight="1" x14ac:dyDescent="0.25">
      <c r="A604" s="41" t="s">
        <v>39</v>
      </c>
      <c r="B604" s="41" t="s">
        <v>51</v>
      </c>
      <c r="C604" s="43" t="s">
        <v>614</v>
      </c>
      <c r="D604" s="43" t="s">
        <v>615</v>
      </c>
      <c r="E604" s="41" t="s">
        <v>141</v>
      </c>
      <c r="F604" s="41" t="s">
        <v>56</v>
      </c>
      <c r="G604" s="42">
        <v>45244</v>
      </c>
      <c r="H604" s="44">
        <v>0</v>
      </c>
      <c r="I604" s="44">
        <v>0</v>
      </c>
      <c r="J604" s="44">
        <f t="shared" si="46"/>
        <v>0</v>
      </c>
      <c r="K604" s="44">
        <v>850</v>
      </c>
      <c r="L604" s="71"/>
      <c r="M604" s="74">
        <f>K604-L604</f>
        <v>850</v>
      </c>
      <c r="N604" s="44">
        <v>850</v>
      </c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</row>
    <row r="605" spans="1:33" s="149" customFormat="1" ht="29.25" customHeight="1" x14ac:dyDescent="0.25">
      <c r="A605" s="80" t="s">
        <v>39</v>
      </c>
      <c r="B605" s="80" t="s">
        <v>51</v>
      </c>
      <c r="C605" s="82" t="s">
        <v>683</v>
      </c>
      <c r="D605" s="82" t="s">
        <v>684</v>
      </c>
      <c r="E605" s="80" t="s">
        <v>141</v>
      </c>
      <c r="F605" s="80" t="s">
        <v>56</v>
      </c>
      <c r="G605" s="79">
        <v>45244</v>
      </c>
      <c r="H605" s="44">
        <v>0</v>
      </c>
      <c r="I605" s="44">
        <v>0</v>
      </c>
      <c r="J605" s="44">
        <f t="shared" si="46"/>
        <v>0</v>
      </c>
      <c r="K605" s="83">
        <v>1659</v>
      </c>
      <c r="L605" s="71">
        <f t="shared" ref="L605:L666" si="47">SUM(N605:AG605)</f>
        <v>1659</v>
      </c>
      <c r="M605" s="74">
        <f t="shared" ref="M605:M666" si="48">K605-L605</f>
        <v>0</v>
      </c>
      <c r="N605" s="183">
        <v>1659</v>
      </c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  <c r="Z605" s="159"/>
      <c r="AA605" s="159"/>
      <c r="AB605" s="159"/>
      <c r="AC605" s="159"/>
      <c r="AD605" s="159"/>
      <c r="AE605" s="159"/>
      <c r="AF605" s="159"/>
    </row>
    <row r="606" spans="1:33" s="125" customFormat="1" ht="15" customHeight="1" x14ac:dyDescent="0.25">
      <c r="A606" s="185" t="s">
        <v>39</v>
      </c>
      <c r="B606" s="185" t="s">
        <v>51</v>
      </c>
      <c r="C606" s="187" t="s">
        <v>79</v>
      </c>
      <c r="D606" s="187" t="s">
        <v>80</v>
      </c>
      <c r="E606" s="185" t="s">
        <v>142</v>
      </c>
      <c r="F606" s="185" t="s">
        <v>56</v>
      </c>
      <c r="G606" s="186">
        <v>45291</v>
      </c>
      <c r="H606" s="120">
        <v>0</v>
      </c>
      <c r="I606" s="120">
        <v>0</v>
      </c>
      <c r="J606" s="120">
        <f t="shared" si="46"/>
        <v>0</v>
      </c>
      <c r="K606" s="188">
        <v>2730.52</v>
      </c>
      <c r="L606" s="112">
        <f t="shared" si="47"/>
        <v>1947</v>
      </c>
      <c r="M606" s="124">
        <f t="shared" si="48"/>
        <v>783.52</v>
      </c>
      <c r="N606" s="182">
        <v>988.84</v>
      </c>
      <c r="O606" s="182">
        <v>958.16</v>
      </c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</row>
    <row r="607" spans="1:33" s="149" customFormat="1" ht="27.75" customHeight="1" x14ac:dyDescent="0.25">
      <c r="A607" s="80" t="s">
        <v>39</v>
      </c>
      <c r="B607" s="80" t="s">
        <v>51</v>
      </c>
      <c r="C607" s="82" t="s">
        <v>382</v>
      </c>
      <c r="D607" s="82" t="s">
        <v>383</v>
      </c>
      <c r="E607" s="80" t="s">
        <v>141</v>
      </c>
      <c r="F607" s="80" t="s">
        <v>56</v>
      </c>
      <c r="G607" s="79">
        <v>45244</v>
      </c>
      <c r="H607" s="44">
        <v>0</v>
      </c>
      <c r="I607" s="44">
        <v>0</v>
      </c>
      <c r="J607" s="44">
        <f t="shared" si="46"/>
        <v>0</v>
      </c>
      <c r="K607" s="83">
        <v>1200</v>
      </c>
      <c r="L607" s="71">
        <f t="shared" si="47"/>
        <v>1169.49</v>
      </c>
      <c r="M607" s="74">
        <f t="shared" si="48"/>
        <v>30.509999999999991</v>
      </c>
      <c r="N607" s="159">
        <v>1169.49</v>
      </c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  <c r="Z607" s="159"/>
      <c r="AA607" s="159"/>
      <c r="AB607" s="159"/>
      <c r="AC607" s="159"/>
      <c r="AD607" s="159"/>
      <c r="AE607" s="159"/>
      <c r="AF607" s="159"/>
    </row>
    <row r="608" spans="1:33" s="125" customFormat="1" ht="15" customHeight="1" x14ac:dyDescent="0.25">
      <c r="A608" s="185" t="s">
        <v>39</v>
      </c>
      <c r="B608" s="187" t="s">
        <v>46</v>
      </c>
      <c r="C608" s="187" t="s">
        <v>685</v>
      </c>
      <c r="D608" s="187" t="s">
        <v>477</v>
      </c>
      <c r="E608" s="185" t="s">
        <v>33</v>
      </c>
      <c r="F608" s="185" t="s">
        <v>74</v>
      </c>
      <c r="G608" s="186">
        <v>45285</v>
      </c>
      <c r="H608" s="120">
        <v>0</v>
      </c>
      <c r="I608" s="120">
        <v>0</v>
      </c>
      <c r="J608" s="120">
        <f t="shared" si="46"/>
        <v>0</v>
      </c>
      <c r="K608" s="188">
        <v>3824</v>
      </c>
      <c r="L608" s="112">
        <f t="shared" si="47"/>
        <v>382.4</v>
      </c>
      <c r="M608" s="124">
        <f t="shared" si="48"/>
        <v>3441.6</v>
      </c>
      <c r="N608" s="182">
        <v>382.4</v>
      </c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</row>
    <row r="609" spans="1:33" s="149" customFormat="1" ht="15" customHeight="1" x14ac:dyDescent="0.25">
      <c r="A609" s="80" t="s">
        <v>39</v>
      </c>
      <c r="B609" s="80" t="s">
        <v>51</v>
      </c>
      <c r="C609" s="82" t="s">
        <v>687</v>
      </c>
      <c r="D609" s="82" t="s">
        <v>686</v>
      </c>
      <c r="E609" s="80" t="s">
        <v>55</v>
      </c>
      <c r="F609" s="80" t="s">
        <v>56</v>
      </c>
      <c r="G609" s="79">
        <v>45252</v>
      </c>
      <c r="H609" s="44">
        <v>0</v>
      </c>
      <c r="I609" s="44">
        <v>0</v>
      </c>
      <c r="J609" s="44">
        <f t="shared" si="46"/>
        <v>0</v>
      </c>
      <c r="K609" s="83">
        <v>270</v>
      </c>
      <c r="L609" s="71">
        <f t="shared" si="47"/>
        <v>270</v>
      </c>
      <c r="M609" s="74">
        <f t="shared" si="48"/>
        <v>0</v>
      </c>
      <c r="N609" s="159">
        <v>270</v>
      </c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  <c r="AA609" s="159"/>
      <c r="AB609" s="159"/>
      <c r="AC609" s="159"/>
      <c r="AD609" s="159"/>
      <c r="AE609" s="159"/>
      <c r="AF609" s="159"/>
    </row>
    <row r="610" spans="1:33" s="149" customFormat="1" ht="15" customHeight="1" x14ac:dyDescent="0.25">
      <c r="A610" s="80" t="s">
        <v>39</v>
      </c>
      <c r="B610" s="80" t="s">
        <v>51</v>
      </c>
      <c r="C610" s="82" t="s">
        <v>688</v>
      </c>
      <c r="D610" s="82" t="s">
        <v>689</v>
      </c>
      <c r="E610" s="80" t="s">
        <v>142</v>
      </c>
      <c r="F610" s="80" t="s">
        <v>56</v>
      </c>
      <c r="G610" s="79">
        <v>45291</v>
      </c>
      <c r="H610" s="44">
        <v>0</v>
      </c>
      <c r="I610" s="44">
        <v>0</v>
      </c>
      <c r="J610" s="44">
        <f t="shared" si="46"/>
        <v>0</v>
      </c>
      <c r="K610" s="83">
        <v>6000</v>
      </c>
      <c r="L610" s="71">
        <f t="shared" si="47"/>
        <v>5998.41</v>
      </c>
      <c r="M610" s="74">
        <f t="shared" si="48"/>
        <v>1.5900000000001455</v>
      </c>
      <c r="N610" s="159">
        <v>3840.77</v>
      </c>
      <c r="O610" s="159">
        <v>2157.64</v>
      </c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  <c r="AA610" s="159"/>
      <c r="AB610" s="159"/>
      <c r="AC610" s="159"/>
      <c r="AD610" s="159"/>
      <c r="AE610" s="159"/>
      <c r="AF610" s="159"/>
    </row>
    <row r="611" spans="1:33" s="149" customFormat="1" ht="15" customHeight="1" x14ac:dyDescent="0.25">
      <c r="A611" s="80" t="s">
        <v>39</v>
      </c>
      <c r="B611" s="80" t="s">
        <v>43</v>
      </c>
      <c r="C611" s="82" t="s">
        <v>185</v>
      </c>
      <c r="D611" s="82" t="s">
        <v>690</v>
      </c>
      <c r="E611" s="80" t="s">
        <v>141</v>
      </c>
      <c r="F611" s="80" t="s">
        <v>74</v>
      </c>
      <c r="G611" s="79">
        <v>45247</v>
      </c>
      <c r="H611" s="44">
        <v>0</v>
      </c>
      <c r="I611" s="44">
        <v>0</v>
      </c>
      <c r="J611" s="44">
        <f t="shared" si="46"/>
        <v>0</v>
      </c>
      <c r="K611" s="83">
        <v>1430</v>
      </c>
      <c r="L611" s="71">
        <f t="shared" si="47"/>
        <v>1430</v>
      </c>
      <c r="M611" s="74">
        <f t="shared" si="48"/>
        <v>0</v>
      </c>
      <c r="N611" s="159">
        <v>1430</v>
      </c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</row>
    <row r="612" spans="1:33" s="149" customFormat="1" ht="15" customHeight="1" x14ac:dyDescent="0.25">
      <c r="A612" s="80" t="s">
        <v>39</v>
      </c>
      <c r="B612" s="80" t="s">
        <v>51</v>
      </c>
      <c r="C612" s="82" t="s">
        <v>691</v>
      </c>
      <c r="D612" s="82" t="s">
        <v>692</v>
      </c>
      <c r="E612" s="80" t="s">
        <v>55</v>
      </c>
      <c r="F612" s="80" t="s">
        <v>341</v>
      </c>
      <c r="G612" s="79">
        <v>45260</v>
      </c>
      <c r="H612" s="44">
        <v>0</v>
      </c>
      <c r="I612" s="44">
        <v>0</v>
      </c>
      <c r="J612" s="44">
        <f t="shared" si="46"/>
        <v>0</v>
      </c>
      <c r="K612" s="83">
        <v>554</v>
      </c>
      <c r="L612" s="71">
        <f t="shared" si="47"/>
        <v>554</v>
      </c>
      <c r="M612" s="74">
        <f t="shared" si="48"/>
        <v>0</v>
      </c>
      <c r="N612" s="159">
        <v>554</v>
      </c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  <c r="AA612" s="159"/>
      <c r="AB612" s="159"/>
      <c r="AC612" s="159"/>
      <c r="AD612" s="159"/>
      <c r="AE612" s="159"/>
      <c r="AF612" s="159"/>
    </row>
    <row r="613" spans="1:33" s="149" customFormat="1" ht="15" customHeight="1" x14ac:dyDescent="0.25">
      <c r="A613" s="80" t="s">
        <v>39</v>
      </c>
      <c r="B613" s="80" t="s">
        <v>51</v>
      </c>
      <c r="C613" s="82" t="s">
        <v>693</v>
      </c>
      <c r="D613" s="82" t="s">
        <v>694</v>
      </c>
      <c r="E613" s="80" t="s">
        <v>34</v>
      </c>
      <c r="F613" s="80" t="s">
        <v>74</v>
      </c>
      <c r="G613" s="79">
        <v>45251</v>
      </c>
      <c r="H613" s="44">
        <v>0</v>
      </c>
      <c r="I613" s="44">
        <v>0</v>
      </c>
      <c r="J613" s="44">
        <f t="shared" si="46"/>
        <v>0</v>
      </c>
      <c r="K613" s="83">
        <v>80</v>
      </c>
      <c r="L613" s="71">
        <f t="shared" si="47"/>
        <v>80</v>
      </c>
      <c r="M613" s="74">
        <f t="shared" si="48"/>
        <v>0</v>
      </c>
      <c r="N613" s="159">
        <v>80</v>
      </c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  <c r="AA613" s="159"/>
      <c r="AB613" s="159"/>
      <c r="AC613" s="159"/>
      <c r="AD613" s="159"/>
      <c r="AE613" s="159"/>
      <c r="AF613" s="159"/>
    </row>
    <row r="614" spans="1:33" s="149" customFormat="1" ht="26.25" customHeight="1" x14ac:dyDescent="0.25">
      <c r="A614" s="80" t="s">
        <v>39</v>
      </c>
      <c r="B614" s="80" t="s">
        <v>51</v>
      </c>
      <c r="C614" s="82" t="s">
        <v>695</v>
      </c>
      <c r="D614" s="82" t="s">
        <v>696</v>
      </c>
      <c r="E614" s="80" t="s">
        <v>34</v>
      </c>
      <c r="F614" s="80" t="s">
        <v>74</v>
      </c>
      <c r="G614" s="79">
        <v>45260</v>
      </c>
      <c r="H614" s="44">
        <v>0</v>
      </c>
      <c r="I614" s="44">
        <v>0</v>
      </c>
      <c r="J614" s="44">
        <f t="shared" si="46"/>
        <v>0</v>
      </c>
      <c r="K614" s="83">
        <v>600</v>
      </c>
      <c r="L614" s="71">
        <f t="shared" si="47"/>
        <v>600</v>
      </c>
      <c r="M614" s="74">
        <f t="shared" si="48"/>
        <v>0</v>
      </c>
      <c r="N614" s="159">
        <v>600</v>
      </c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  <c r="Z614" s="159"/>
      <c r="AA614" s="159"/>
      <c r="AB614" s="159"/>
      <c r="AC614" s="159"/>
      <c r="AD614" s="159"/>
      <c r="AE614" s="159"/>
      <c r="AF614" s="159"/>
    </row>
    <row r="615" spans="1:33" s="149" customFormat="1" ht="15" customHeight="1" x14ac:dyDescent="0.25">
      <c r="A615" s="80" t="s">
        <v>39</v>
      </c>
      <c r="B615" s="80" t="s">
        <v>43</v>
      </c>
      <c r="C615" s="82" t="s">
        <v>178</v>
      </c>
      <c r="D615" s="82" t="s">
        <v>469</v>
      </c>
      <c r="E615" s="80" t="s">
        <v>141</v>
      </c>
      <c r="F615" s="80" t="s">
        <v>74</v>
      </c>
      <c r="G615" s="79">
        <v>45247</v>
      </c>
      <c r="H615" s="44">
        <v>0</v>
      </c>
      <c r="I615" s="44">
        <v>0</v>
      </c>
      <c r="J615" s="44">
        <f t="shared" si="46"/>
        <v>0</v>
      </c>
      <c r="K615" s="83">
        <v>783.05</v>
      </c>
      <c r="L615" s="71">
        <f t="shared" si="47"/>
        <v>783.05</v>
      </c>
      <c r="M615" s="74">
        <f t="shared" si="48"/>
        <v>0</v>
      </c>
      <c r="N615" s="159">
        <v>783.05</v>
      </c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  <c r="AA615" s="159"/>
      <c r="AB615" s="159"/>
      <c r="AC615" s="159"/>
      <c r="AD615" s="159"/>
      <c r="AE615" s="159"/>
      <c r="AF615" s="159"/>
    </row>
    <row r="616" spans="1:33" s="149" customFormat="1" ht="15" customHeight="1" x14ac:dyDescent="0.25">
      <c r="A616" s="80" t="s">
        <v>39</v>
      </c>
      <c r="B616" s="80" t="s">
        <v>43</v>
      </c>
      <c r="C616" s="82" t="s">
        <v>178</v>
      </c>
      <c r="D616" s="82" t="s">
        <v>469</v>
      </c>
      <c r="E616" s="80" t="s">
        <v>55</v>
      </c>
      <c r="F616" s="80" t="s">
        <v>74</v>
      </c>
      <c r="G616" s="79">
        <v>45250</v>
      </c>
      <c r="H616" s="44">
        <v>0</v>
      </c>
      <c r="I616" s="44">
        <v>0</v>
      </c>
      <c r="J616" s="44">
        <f t="shared" si="46"/>
        <v>0</v>
      </c>
      <c r="K616" s="83">
        <v>168.6</v>
      </c>
      <c r="L616" s="71">
        <f t="shared" si="47"/>
        <v>168.6</v>
      </c>
      <c r="M616" s="74">
        <f t="shared" si="48"/>
        <v>0</v>
      </c>
      <c r="N616" s="159">
        <v>168.6</v>
      </c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  <c r="Z616" s="159"/>
      <c r="AA616" s="159"/>
      <c r="AB616" s="159"/>
      <c r="AC616" s="159"/>
      <c r="AD616" s="159"/>
      <c r="AE616" s="159"/>
      <c r="AF616" s="159"/>
    </row>
    <row r="617" spans="1:33" s="149" customFormat="1" ht="15" customHeight="1" x14ac:dyDescent="0.25">
      <c r="A617" s="80" t="s">
        <v>39</v>
      </c>
      <c r="B617" s="80" t="s">
        <v>51</v>
      </c>
      <c r="C617" s="82" t="s">
        <v>479</v>
      </c>
      <c r="D617" s="82" t="s">
        <v>697</v>
      </c>
      <c r="E617" s="80" t="s">
        <v>34</v>
      </c>
      <c r="F617" s="80" t="s">
        <v>74</v>
      </c>
      <c r="G617" s="79">
        <v>45251</v>
      </c>
      <c r="H617" s="44">
        <v>0</v>
      </c>
      <c r="I617" s="44">
        <v>0</v>
      </c>
      <c r="J617" s="44">
        <f t="shared" si="46"/>
        <v>0</v>
      </c>
      <c r="K617" s="83">
        <v>732</v>
      </c>
      <c r="L617" s="71">
        <f t="shared" si="47"/>
        <v>732</v>
      </c>
      <c r="M617" s="74">
        <f t="shared" si="48"/>
        <v>0</v>
      </c>
      <c r="N617" s="159">
        <v>732</v>
      </c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  <c r="Z617" s="159"/>
      <c r="AA617" s="159"/>
      <c r="AB617" s="159"/>
      <c r="AC617" s="159"/>
      <c r="AD617" s="159"/>
      <c r="AE617" s="159"/>
      <c r="AF617" s="159"/>
    </row>
    <row r="618" spans="1:33" s="149" customFormat="1" ht="15" customHeight="1" x14ac:dyDescent="0.25">
      <c r="A618" s="80" t="s">
        <v>39</v>
      </c>
      <c r="B618" s="80" t="s">
        <v>51</v>
      </c>
      <c r="C618" s="82" t="s">
        <v>479</v>
      </c>
      <c r="D618" s="82" t="s">
        <v>698</v>
      </c>
      <c r="E618" s="80" t="s">
        <v>34</v>
      </c>
      <c r="F618" s="80" t="s">
        <v>74</v>
      </c>
      <c r="G618" s="79">
        <v>45251</v>
      </c>
      <c r="H618" s="44">
        <v>0</v>
      </c>
      <c r="I618" s="44">
        <v>0</v>
      </c>
      <c r="J618" s="44">
        <f t="shared" si="46"/>
        <v>0</v>
      </c>
      <c r="K618" s="83">
        <v>35</v>
      </c>
      <c r="L618" s="71">
        <f t="shared" si="47"/>
        <v>35</v>
      </c>
      <c r="M618" s="74">
        <f t="shared" si="48"/>
        <v>0</v>
      </c>
      <c r="N618" s="159">
        <v>35</v>
      </c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  <c r="Z618" s="159"/>
      <c r="AA618" s="159"/>
      <c r="AB618" s="159"/>
      <c r="AC618" s="159"/>
      <c r="AD618" s="159"/>
      <c r="AE618" s="159"/>
      <c r="AF618" s="159"/>
    </row>
    <row r="619" spans="1:33" s="149" customFormat="1" ht="15" customHeight="1" x14ac:dyDescent="0.25">
      <c r="A619" s="80" t="s">
        <v>39</v>
      </c>
      <c r="B619" s="80" t="s">
        <v>51</v>
      </c>
      <c r="C619" s="82" t="s">
        <v>479</v>
      </c>
      <c r="D619" s="82" t="s">
        <v>699</v>
      </c>
      <c r="E619" s="80" t="s">
        <v>34</v>
      </c>
      <c r="F619" s="80" t="s">
        <v>74</v>
      </c>
      <c r="G619" s="79">
        <v>45251</v>
      </c>
      <c r="H619" s="44">
        <v>0</v>
      </c>
      <c r="I619" s="44">
        <v>0</v>
      </c>
      <c r="J619" s="44">
        <f t="shared" si="46"/>
        <v>0</v>
      </c>
      <c r="K619" s="83">
        <v>30</v>
      </c>
      <c r="L619" s="71">
        <f t="shared" si="47"/>
        <v>30</v>
      </c>
      <c r="M619" s="74">
        <f t="shared" si="48"/>
        <v>0</v>
      </c>
      <c r="N619" s="159">
        <v>30</v>
      </c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  <c r="Z619" s="159"/>
      <c r="AA619" s="159"/>
      <c r="AB619" s="159"/>
      <c r="AC619" s="159"/>
      <c r="AD619" s="159"/>
      <c r="AE619" s="159"/>
      <c r="AF619" s="159"/>
    </row>
    <row r="620" spans="1:33" s="149" customFormat="1" ht="15" customHeight="1" x14ac:dyDescent="0.25">
      <c r="A620" s="80" t="s">
        <v>39</v>
      </c>
      <c r="B620" s="80" t="s">
        <v>51</v>
      </c>
      <c r="C620" s="82" t="s">
        <v>571</v>
      </c>
      <c r="D620" s="82" t="s">
        <v>507</v>
      </c>
      <c r="E620" s="80" t="s">
        <v>34</v>
      </c>
      <c r="F620" s="80" t="s">
        <v>74</v>
      </c>
      <c r="G620" s="79">
        <v>45255</v>
      </c>
      <c r="H620" s="44">
        <v>0</v>
      </c>
      <c r="I620" s="44">
        <v>0</v>
      </c>
      <c r="J620" s="44">
        <f t="shared" si="46"/>
        <v>0</v>
      </c>
      <c r="K620" s="83">
        <v>360</v>
      </c>
      <c r="L620" s="71">
        <f t="shared" si="47"/>
        <v>360</v>
      </c>
      <c r="M620" s="74">
        <f t="shared" si="48"/>
        <v>0</v>
      </c>
      <c r="N620" s="159">
        <v>360</v>
      </c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  <c r="Z620" s="159"/>
      <c r="AA620" s="159"/>
      <c r="AB620" s="159"/>
      <c r="AC620" s="159"/>
      <c r="AD620" s="159"/>
      <c r="AE620" s="159"/>
      <c r="AF620" s="159"/>
    </row>
    <row r="621" spans="1:33" s="149" customFormat="1" ht="15" customHeight="1" x14ac:dyDescent="0.25">
      <c r="A621" s="80" t="s">
        <v>39</v>
      </c>
      <c r="B621" s="80" t="s">
        <v>51</v>
      </c>
      <c r="C621" s="82" t="s">
        <v>700</v>
      </c>
      <c r="D621" s="82" t="s">
        <v>701</v>
      </c>
      <c r="E621" s="80" t="s">
        <v>55</v>
      </c>
      <c r="F621" s="80" t="s">
        <v>56</v>
      </c>
      <c r="G621" s="79">
        <v>45285</v>
      </c>
      <c r="H621" s="44">
        <v>0</v>
      </c>
      <c r="I621" s="44">
        <v>0</v>
      </c>
      <c r="J621" s="44">
        <f t="shared" si="46"/>
        <v>0</v>
      </c>
      <c r="K621" s="83">
        <v>3060</v>
      </c>
      <c r="L621" s="71">
        <f t="shared" si="47"/>
        <v>2652</v>
      </c>
      <c r="M621" s="74">
        <f t="shared" si="48"/>
        <v>408</v>
      </c>
      <c r="N621" s="159">
        <v>2652</v>
      </c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  <c r="AA621" s="159"/>
      <c r="AB621" s="159"/>
      <c r="AC621" s="159"/>
      <c r="AD621" s="159"/>
      <c r="AE621" s="159"/>
      <c r="AF621" s="159"/>
    </row>
    <row r="622" spans="1:33" s="149" customFormat="1" ht="15" customHeight="1" x14ac:dyDescent="0.25">
      <c r="A622" s="80" t="s">
        <v>39</v>
      </c>
      <c r="B622" s="80" t="s">
        <v>51</v>
      </c>
      <c r="C622" s="82" t="s">
        <v>702</v>
      </c>
      <c r="D622" s="82" t="s">
        <v>703</v>
      </c>
      <c r="E622" s="80" t="s">
        <v>34</v>
      </c>
      <c r="F622" s="80" t="s">
        <v>74</v>
      </c>
      <c r="G622" s="79">
        <v>45254</v>
      </c>
      <c r="H622" s="44">
        <v>0</v>
      </c>
      <c r="I622" s="44">
        <v>0</v>
      </c>
      <c r="J622" s="44">
        <f t="shared" si="46"/>
        <v>0</v>
      </c>
      <c r="K622" s="83">
        <v>2288</v>
      </c>
      <c r="L622" s="71">
        <f t="shared" si="47"/>
        <v>2288</v>
      </c>
      <c r="M622" s="74">
        <f t="shared" si="48"/>
        <v>0</v>
      </c>
      <c r="N622" s="159">
        <v>2288</v>
      </c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  <c r="Z622" s="159"/>
      <c r="AA622" s="159"/>
      <c r="AB622" s="159"/>
      <c r="AC622" s="159"/>
      <c r="AD622" s="159"/>
      <c r="AE622" s="159"/>
      <c r="AF622" s="159"/>
    </row>
    <row r="623" spans="1:33" s="149" customFormat="1" ht="28.5" customHeight="1" x14ac:dyDescent="0.25">
      <c r="A623" s="41" t="s">
        <v>39</v>
      </c>
      <c r="B623" s="41" t="s">
        <v>251</v>
      </c>
      <c r="C623" s="43" t="s">
        <v>747</v>
      </c>
      <c r="D623" s="43" t="s">
        <v>458</v>
      </c>
      <c r="E623" s="41" t="s">
        <v>37</v>
      </c>
      <c r="F623" s="41" t="s">
        <v>56</v>
      </c>
      <c r="G623" s="42">
        <v>45291</v>
      </c>
      <c r="H623" s="44">
        <v>0</v>
      </c>
      <c r="I623" s="44">
        <v>0</v>
      </c>
      <c r="J623" s="44">
        <f t="shared" si="46"/>
        <v>0</v>
      </c>
      <c r="K623" s="44">
        <v>2000</v>
      </c>
      <c r="L623" s="71">
        <f t="shared" si="47"/>
        <v>2000</v>
      </c>
      <c r="M623" s="74">
        <f t="shared" si="48"/>
        <v>0</v>
      </c>
      <c r="N623" s="44">
        <v>2000</v>
      </c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</row>
    <row r="624" spans="1:33" s="149" customFormat="1" ht="15" customHeight="1" x14ac:dyDescent="0.25">
      <c r="A624" s="80" t="s">
        <v>39</v>
      </c>
      <c r="B624" s="80" t="s">
        <v>51</v>
      </c>
      <c r="C624" s="82" t="s">
        <v>539</v>
      </c>
      <c r="D624" s="82" t="s">
        <v>704</v>
      </c>
      <c r="E624" s="80" t="s">
        <v>55</v>
      </c>
      <c r="F624" s="80" t="s">
        <v>74</v>
      </c>
      <c r="G624" s="79">
        <v>45265</v>
      </c>
      <c r="H624" s="44">
        <v>0</v>
      </c>
      <c r="I624" s="44">
        <v>0</v>
      </c>
      <c r="J624" s="44">
        <f t="shared" si="46"/>
        <v>0</v>
      </c>
      <c r="K624" s="83">
        <v>100</v>
      </c>
      <c r="L624" s="71">
        <f t="shared" si="47"/>
        <v>100</v>
      </c>
      <c r="M624" s="74">
        <f t="shared" si="48"/>
        <v>0</v>
      </c>
      <c r="N624" s="159">
        <v>100</v>
      </c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  <c r="Z624" s="159"/>
      <c r="AA624" s="159"/>
      <c r="AB624" s="159"/>
      <c r="AC624" s="159"/>
      <c r="AD624" s="159"/>
      <c r="AE624" s="159"/>
      <c r="AF624" s="159"/>
    </row>
    <row r="625" spans="1:38" s="125" customFormat="1" ht="15" customHeight="1" x14ac:dyDescent="0.25">
      <c r="A625" s="185" t="s">
        <v>39</v>
      </c>
      <c r="B625" s="185" t="s">
        <v>43</v>
      </c>
      <c r="C625" s="187" t="s">
        <v>416</v>
      </c>
      <c r="D625" s="187" t="s">
        <v>620</v>
      </c>
      <c r="E625" s="185" t="s">
        <v>55</v>
      </c>
      <c r="F625" s="185" t="s">
        <v>74</v>
      </c>
      <c r="G625" s="186">
        <v>45260</v>
      </c>
      <c r="H625" s="120">
        <v>0</v>
      </c>
      <c r="I625" s="120">
        <v>0</v>
      </c>
      <c r="J625" s="120">
        <f t="shared" si="46"/>
        <v>0</v>
      </c>
      <c r="K625" s="188">
        <v>398</v>
      </c>
      <c r="L625" s="112">
        <f t="shared" si="47"/>
        <v>398</v>
      </c>
      <c r="M625" s="124">
        <f t="shared" si="48"/>
        <v>0</v>
      </c>
      <c r="N625" s="182">
        <v>398</v>
      </c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</row>
    <row r="626" spans="1:38" s="149" customFormat="1" ht="15" customHeight="1" x14ac:dyDescent="0.25">
      <c r="A626" s="80" t="s">
        <v>39</v>
      </c>
      <c r="B626" s="80" t="s">
        <v>44</v>
      </c>
      <c r="C626" s="82" t="s">
        <v>705</v>
      </c>
      <c r="D626" s="82" t="s">
        <v>706</v>
      </c>
      <c r="E626" s="80" t="s">
        <v>33</v>
      </c>
      <c r="F626" s="80" t="s">
        <v>56</v>
      </c>
      <c r="G626" s="79">
        <v>45290</v>
      </c>
      <c r="H626" s="44">
        <v>0</v>
      </c>
      <c r="I626" s="44">
        <v>0</v>
      </c>
      <c r="J626" s="44">
        <f t="shared" si="46"/>
        <v>0</v>
      </c>
      <c r="K626" s="83">
        <v>1435.32</v>
      </c>
      <c r="L626" s="71">
        <f t="shared" si="47"/>
        <v>1435.32</v>
      </c>
      <c r="M626" s="74">
        <f t="shared" si="48"/>
        <v>0</v>
      </c>
      <c r="N626" s="159">
        <v>1435.32</v>
      </c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  <c r="AA626" s="159"/>
      <c r="AB626" s="159"/>
      <c r="AC626" s="159"/>
      <c r="AD626" s="159"/>
      <c r="AE626" s="159"/>
      <c r="AF626" s="159"/>
    </row>
    <row r="627" spans="1:38" s="149" customFormat="1" ht="15" customHeight="1" x14ac:dyDescent="0.25">
      <c r="A627" s="80" t="s">
        <v>40</v>
      </c>
      <c r="B627" s="80" t="s">
        <v>40</v>
      </c>
      <c r="C627" s="82" t="s">
        <v>707</v>
      </c>
      <c r="D627" s="82" t="s">
        <v>356</v>
      </c>
      <c r="E627" s="80" t="s">
        <v>55</v>
      </c>
      <c r="F627" s="80" t="s">
        <v>74</v>
      </c>
      <c r="G627" s="79">
        <v>45278</v>
      </c>
      <c r="H627" s="44">
        <v>22000</v>
      </c>
      <c r="I627" s="44">
        <f>H627*118%</f>
        <v>25960</v>
      </c>
      <c r="J627" s="44">
        <f t="shared" si="46"/>
        <v>9273.619999999999</v>
      </c>
      <c r="K627" s="83">
        <v>16686.38</v>
      </c>
      <c r="L627" s="71">
        <f t="shared" si="47"/>
        <v>16686.38</v>
      </c>
      <c r="M627" s="74">
        <f t="shared" si="48"/>
        <v>0</v>
      </c>
      <c r="N627" s="159">
        <v>16686.38</v>
      </c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  <c r="AA627" s="159"/>
      <c r="AB627" s="159"/>
      <c r="AC627" s="159"/>
      <c r="AD627" s="159"/>
      <c r="AE627" s="159"/>
      <c r="AF627" s="159"/>
    </row>
    <row r="628" spans="1:38" s="191" customFormat="1" ht="42.75" customHeight="1" x14ac:dyDescent="0.25">
      <c r="A628" s="41" t="s">
        <v>39</v>
      </c>
      <c r="B628" s="43" t="s">
        <v>96</v>
      </c>
      <c r="C628" s="43" t="s">
        <v>99</v>
      </c>
      <c r="D628" s="43" t="s">
        <v>102</v>
      </c>
      <c r="E628" s="41" t="s">
        <v>34</v>
      </c>
      <c r="F628" s="41" t="s">
        <v>56</v>
      </c>
      <c r="G628" s="42">
        <v>45291</v>
      </c>
      <c r="H628" s="44">
        <v>0</v>
      </c>
      <c r="I628" s="44">
        <v>0</v>
      </c>
      <c r="J628" s="44">
        <f t="shared" si="46"/>
        <v>0</v>
      </c>
      <c r="K628" s="44">
        <v>10000</v>
      </c>
      <c r="L628" s="44">
        <f>SUM(N628:AG628)</f>
        <v>10000</v>
      </c>
      <c r="M628" s="44">
        <f t="shared" si="48"/>
        <v>0</v>
      </c>
      <c r="N628" s="44">
        <v>4046</v>
      </c>
      <c r="O628" s="71">
        <v>5954</v>
      </c>
      <c r="P628" s="71"/>
      <c r="Q628" s="71"/>
      <c r="R628" s="158"/>
      <c r="S628" s="71"/>
      <c r="T628" s="71"/>
      <c r="U628" s="71"/>
      <c r="V628" s="71"/>
      <c r="W628" s="71"/>
      <c r="X628" s="71"/>
      <c r="Y628" s="71"/>
      <c r="Z628" s="44"/>
      <c r="AA628" s="44"/>
      <c r="AB628" s="44"/>
      <c r="AC628" s="44"/>
      <c r="AD628" s="44"/>
      <c r="AE628" s="44"/>
      <c r="AF628" s="44"/>
      <c r="AG628" s="44"/>
    </row>
    <row r="629" spans="1:38" s="149" customFormat="1" ht="15" customHeight="1" x14ac:dyDescent="0.25">
      <c r="A629" s="80" t="s">
        <v>39</v>
      </c>
      <c r="B629" s="80" t="s">
        <v>43</v>
      </c>
      <c r="C629" s="82" t="s">
        <v>359</v>
      </c>
      <c r="D629" s="82" t="s">
        <v>346</v>
      </c>
      <c r="E629" s="80" t="s">
        <v>37</v>
      </c>
      <c r="F629" s="80" t="s">
        <v>56</v>
      </c>
      <c r="G629" s="79">
        <v>45258</v>
      </c>
      <c r="H629" s="44">
        <v>0</v>
      </c>
      <c r="I629" s="44">
        <v>0</v>
      </c>
      <c r="J629" s="44">
        <f t="shared" si="46"/>
        <v>0</v>
      </c>
      <c r="K629" s="83">
        <v>576.42999999999995</v>
      </c>
      <c r="L629" s="71">
        <f t="shared" si="47"/>
        <v>576.42999999999995</v>
      </c>
      <c r="M629" s="74">
        <f t="shared" si="48"/>
        <v>0</v>
      </c>
      <c r="N629" s="159">
        <v>576.42999999999995</v>
      </c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  <c r="AA629" s="159"/>
      <c r="AB629" s="159"/>
      <c r="AC629" s="159"/>
      <c r="AD629" s="159"/>
      <c r="AE629" s="159"/>
      <c r="AF629" s="159"/>
    </row>
    <row r="630" spans="1:38" ht="15" customHeight="1" x14ac:dyDescent="0.25">
      <c r="A630" s="58" t="s">
        <v>40</v>
      </c>
      <c r="B630" s="58" t="s">
        <v>40</v>
      </c>
      <c r="C630" s="61" t="s">
        <v>500</v>
      </c>
      <c r="D630" s="61" t="s">
        <v>734</v>
      </c>
      <c r="E630" s="58" t="s">
        <v>33</v>
      </c>
      <c r="F630" s="58" t="s">
        <v>74</v>
      </c>
      <c r="G630" s="58"/>
      <c r="H630" s="9">
        <v>5900000</v>
      </c>
      <c r="I630" s="9">
        <v>5900000</v>
      </c>
      <c r="J630" s="9">
        <f t="shared" si="46"/>
        <v>0</v>
      </c>
      <c r="K630" s="65">
        <v>5900000</v>
      </c>
      <c r="L630" s="12">
        <f t="shared" si="47"/>
        <v>5900000</v>
      </c>
      <c r="M630" s="29">
        <f t="shared" si="48"/>
        <v>0</v>
      </c>
      <c r="N630" s="159">
        <v>5900000</v>
      </c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0"/>
      <c r="AH630" s="20"/>
      <c r="AI630" s="20"/>
      <c r="AJ630" s="20"/>
      <c r="AK630" s="20"/>
      <c r="AL630" s="20"/>
    </row>
    <row r="631" spans="1:38" s="149" customFormat="1" ht="15" customHeight="1" x14ac:dyDescent="0.25">
      <c r="A631" s="80" t="s">
        <v>39</v>
      </c>
      <c r="B631" s="80" t="s">
        <v>51</v>
      </c>
      <c r="C631" s="82" t="s">
        <v>708</v>
      </c>
      <c r="D631" s="82" t="s">
        <v>709</v>
      </c>
      <c r="E631" s="80" t="s">
        <v>55</v>
      </c>
      <c r="F631" s="80" t="s">
        <v>341</v>
      </c>
      <c r="G631" s="79">
        <v>45270</v>
      </c>
      <c r="H631" s="44">
        <v>0</v>
      </c>
      <c r="I631" s="44">
        <v>0</v>
      </c>
      <c r="J631" s="44">
        <f t="shared" si="46"/>
        <v>0</v>
      </c>
      <c r="K631" s="83">
        <v>1910</v>
      </c>
      <c r="L631" s="71">
        <f t="shared" si="47"/>
        <v>1910</v>
      </c>
      <c r="M631" s="74">
        <f t="shared" si="48"/>
        <v>0</v>
      </c>
      <c r="N631" s="159">
        <v>1910</v>
      </c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  <c r="Z631" s="159"/>
      <c r="AA631" s="159"/>
      <c r="AB631" s="159"/>
      <c r="AC631" s="159"/>
      <c r="AD631" s="159"/>
      <c r="AE631" s="159"/>
      <c r="AF631" s="159"/>
    </row>
    <row r="632" spans="1:38" s="125" customFormat="1" ht="15" customHeight="1" x14ac:dyDescent="0.25">
      <c r="A632" s="185" t="s">
        <v>39</v>
      </c>
      <c r="B632" s="185" t="s">
        <v>44</v>
      </c>
      <c r="C632" s="187" t="s">
        <v>106</v>
      </c>
      <c r="D632" s="128" t="s">
        <v>108</v>
      </c>
      <c r="E632" s="185" t="s">
        <v>34</v>
      </c>
      <c r="F632" s="185" t="s">
        <v>74</v>
      </c>
      <c r="G632" s="186">
        <v>45291</v>
      </c>
      <c r="H632" s="120">
        <v>0</v>
      </c>
      <c r="I632" s="120">
        <v>0</v>
      </c>
      <c r="J632" s="120">
        <f t="shared" si="46"/>
        <v>0</v>
      </c>
      <c r="K632" s="188">
        <v>2028.6</v>
      </c>
      <c r="L632" s="112">
        <f t="shared" si="47"/>
        <v>2028.6</v>
      </c>
      <c r="M632" s="124">
        <f t="shared" si="48"/>
        <v>0</v>
      </c>
      <c r="N632" s="182">
        <v>2028.6</v>
      </c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</row>
    <row r="633" spans="1:38" s="125" customFormat="1" ht="15" customHeight="1" x14ac:dyDescent="0.25">
      <c r="A633" s="185" t="s">
        <v>39</v>
      </c>
      <c r="B633" s="185" t="s">
        <v>44</v>
      </c>
      <c r="C633" s="187" t="s">
        <v>105</v>
      </c>
      <c r="D633" s="187" t="s">
        <v>107</v>
      </c>
      <c r="E633" s="185" t="s">
        <v>34</v>
      </c>
      <c r="F633" s="185" t="s">
        <v>74</v>
      </c>
      <c r="G633" s="186">
        <v>45270</v>
      </c>
      <c r="H633" s="120">
        <v>0</v>
      </c>
      <c r="I633" s="120">
        <v>0</v>
      </c>
      <c r="J633" s="120">
        <f t="shared" ref="J633:J664" si="49">IF(A633="ტენდერი",IF(E633="საკუთარი",0,IF(E633="cib",0,IF(E633="usaid",0,IF(E633="FMD",0,I633-K633)))),0)</f>
        <v>0</v>
      </c>
      <c r="K633" s="188">
        <v>877.5</v>
      </c>
      <c r="L633" s="112">
        <f>SUM(N633:AG633)</f>
        <v>877.5</v>
      </c>
      <c r="M633" s="124">
        <f>K633-L633</f>
        <v>0</v>
      </c>
      <c r="N633" s="182">
        <v>877.5</v>
      </c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</row>
    <row r="634" spans="1:38" s="125" customFormat="1" ht="15" customHeight="1" x14ac:dyDescent="0.25">
      <c r="A634" s="185" t="s">
        <v>39</v>
      </c>
      <c r="B634" s="185" t="s">
        <v>44</v>
      </c>
      <c r="C634" s="187" t="s">
        <v>181</v>
      </c>
      <c r="D634" s="187" t="s">
        <v>645</v>
      </c>
      <c r="E634" s="185" t="s">
        <v>34</v>
      </c>
      <c r="F634" s="185" t="s">
        <v>74</v>
      </c>
      <c r="G634" s="186">
        <v>45291</v>
      </c>
      <c r="H634" s="120">
        <v>0</v>
      </c>
      <c r="I634" s="120">
        <v>0</v>
      </c>
      <c r="J634" s="120">
        <f t="shared" si="49"/>
        <v>0</v>
      </c>
      <c r="K634" s="188">
        <v>516</v>
      </c>
      <c r="L634" s="112">
        <f>SUM(N634:AG634)</f>
        <v>516</v>
      </c>
      <c r="M634" s="124">
        <f>K634-L634</f>
        <v>0</v>
      </c>
      <c r="N634" s="182">
        <v>516</v>
      </c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</row>
    <row r="635" spans="1:38" s="125" customFormat="1" ht="15" customHeight="1" x14ac:dyDescent="0.25">
      <c r="A635" s="185" t="s">
        <v>39</v>
      </c>
      <c r="B635" s="185" t="s">
        <v>44</v>
      </c>
      <c r="C635" s="187" t="s">
        <v>181</v>
      </c>
      <c r="D635" s="187" t="s">
        <v>672</v>
      </c>
      <c r="E635" s="185" t="s">
        <v>34</v>
      </c>
      <c r="F635" s="185" t="s">
        <v>74</v>
      </c>
      <c r="G635" s="186">
        <v>45291</v>
      </c>
      <c r="H635" s="120">
        <v>0</v>
      </c>
      <c r="I635" s="120">
        <v>0</v>
      </c>
      <c r="J635" s="120">
        <f t="shared" si="49"/>
        <v>0</v>
      </c>
      <c r="K635" s="188">
        <v>592.20000000000005</v>
      </c>
      <c r="L635" s="112">
        <f>SUM(N635:AG635)</f>
        <v>592.20000000000005</v>
      </c>
      <c r="M635" s="124">
        <f>K635-L635</f>
        <v>0</v>
      </c>
      <c r="N635" s="182">
        <v>592.20000000000005</v>
      </c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</row>
    <row r="636" spans="1:38" s="149" customFormat="1" ht="15" customHeight="1" x14ac:dyDescent="0.25">
      <c r="A636" s="80" t="s">
        <v>39</v>
      </c>
      <c r="B636" s="80" t="s">
        <v>51</v>
      </c>
      <c r="C636" s="82" t="s">
        <v>710</v>
      </c>
      <c r="D636" s="82" t="s">
        <v>711</v>
      </c>
      <c r="E636" s="80" t="s">
        <v>34</v>
      </c>
      <c r="F636" s="80" t="s">
        <v>74</v>
      </c>
      <c r="G636" s="79">
        <v>45268</v>
      </c>
      <c r="H636" s="44">
        <v>0</v>
      </c>
      <c r="I636" s="44">
        <v>0</v>
      </c>
      <c r="J636" s="44">
        <f t="shared" si="49"/>
        <v>0</v>
      </c>
      <c r="K636" s="83">
        <v>100</v>
      </c>
      <c r="L636" s="71">
        <f t="shared" si="47"/>
        <v>100</v>
      </c>
      <c r="M636" s="74">
        <f t="shared" si="48"/>
        <v>0</v>
      </c>
      <c r="N636" s="159">
        <v>100</v>
      </c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  <c r="Z636" s="159"/>
      <c r="AA636" s="159"/>
      <c r="AB636" s="159"/>
      <c r="AC636" s="159"/>
      <c r="AD636" s="159"/>
      <c r="AE636" s="159"/>
      <c r="AF636" s="159"/>
    </row>
    <row r="637" spans="1:38" s="149" customFormat="1" ht="15" customHeight="1" x14ac:dyDescent="0.25">
      <c r="A637" s="80" t="s">
        <v>39</v>
      </c>
      <c r="B637" s="80" t="s">
        <v>43</v>
      </c>
      <c r="C637" s="82" t="s">
        <v>185</v>
      </c>
      <c r="D637" s="82" t="s">
        <v>186</v>
      </c>
      <c r="E637" s="80" t="s">
        <v>33</v>
      </c>
      <c r="F637" s="80" t="s">
        <v>74</v>
      </c>
      <c r="G637" s="79">
        <v>45266</v>
      </c>
      <c r="H637" s="44">
        <v>0</v>
      </c>
      <c r="I637" s="44">
        <v>0</v>
      </c>
      <c r="J637" s="44">
        <f t="shared" si="49"/>
        <v>0</v>
      </c>
      <c r="K637" s="83">
        <v>1080</v>
      </c>
      <c r="L637" s="71">
        <f t="shared" si="47"/>
        <v>1080</v>
      </c>
      <c r="M637" s="74">
        <f t="shared" si="48"/>
        <v>0</v>
      </c>
      <c r="N637" s="159">
        <v>1080</v>
      </c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  <c r="AA637" s="159"/>
      <c r="AB637" s="159"/>
      <c r="AC637" s="159"/>
      <c r="AD637" s="159"/>
      <c r="AE637" s="159"/>
      <c r="AF637" s="159"/>
    </row>
    <row r="638" spans="1:38" s="149" customFormat="1" ht="15" customHeight="1" x14ac:dyDescent="0.25">
      <c r="A638" s="80" t="s">
        <v>39</v>
      </c>
      <c r="B638" s="80" t="s">
        <v>43</v>
      </c>
      <c r="C638" s="82" t="s">
        <v>416</v>
      </c>
      <c r="D638" s="82" t="s">
        <v>718</v>
      </c>
      <c r="E638" s="80" t="s">
        <v>33</v>
      </c>
      <c r="F638" s="80" t="s">
        <v>74</v>
      </c>
      <c r="G638" s="79">
        <v>45238</v>
      </c>
      <c r="H638" s="44">
        <v>0</v>
      </c>
      <c r="I638" s="44">
        <v>0</v>
      </c>
      <c r="J638" s="44">
        <f t="shared" si="49"/>
        <v>0</v>
      </c>
      <c r="K638" s="83">
        <v>420</v>
      </c>
      <c r="L638" s="71">
        <f t="shared" si="47"/>
        <v>420</v>
      </c>
      <c r="M638" s="74">
        <f>K638-L638</f>
        <v>0</v>
      </c>
      <c r="N638" s="159">
        <v>420</v>
      </c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  <c r="Z638" s="159"/>
      <c r="AA638" s="159"/>
      <c r="AB638" s="159"/>
      <c r="AC638" s="159"/>
      <c r="AD638" s="159"/>
      <c r="AE638" s="159"/>
      <c r="AF638" s="159"/>
    </row>
    <row r="639" spans="1:38" s="149" customFormat="1" ht="27" customHeight="1" x14ac:dyDescent="0.25">
      <c r="A639" s="80" t="s">
        <v>39</v>
      </c>
      <c r="B639" s="80" t="s">
        <v>51</v>
      </c>
      <c r="C639" s="82" t="s">
        <v>719</v>
      </c>
      <c r="D639" s="82" t="s">
        <v>720</v>
      </c>
      <c r="E639" s="80" t="s">
        <v>34</v>
      </c>
      <c r="F639" s="80" t="s">
        <v>56</v>
      </c>
      <c r="G639" s="79">
        <v>45271</v>
      </c>
      <c r="H639" s="44">
        <v>0</v>
      </c>
      <c r="I639" s="44">
        <v>0</v>
      </c>
      <c r="J639" s="44">
        <f t="shared" si="49"/>
        <v>0</v>
      </c>
      <c r="K639" s="83">
        <v>637</v>
      </c>
      <c r="L639" s="71">
        <f t="shared" si="47"/>
        <v>637</v>
      </c>
      <c r="M639" s="74">
        <f t="shared" si="48"/>
        <v>0</v>
      </c>
      <c r="N639" s="159">
        <v>637</v>
      </c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  <c r="AA639" s="159"/>
      <c r="AB639" s="159"/>
      <c r="AC639" s="159"/>
      <c r="AD639" s="159"/>
      <c r="AE639" s="159"/>
      <c r="AF639" s="159"/>
    </row>
    <row r="640" spans="1:38" s="149" customFormat="1" ht="15" customHeight="1" x14ac:dyDescent="0.25">
      <c r="A640" s="41" t="s">
        <v>39</v>
      </c>
      <c r="B640" s="41" t="s">
        <v>51</v>
      </c>
      <c r="C640" s="43" t="s">
        <v>598</v>
      </c>
      <c r="D640" s="43" t="s">
        <v>133</v>
      </c>
      <c r="E640" s="41" t="s">
        <v>34</v>
      </c>
      <c r="F640" s="41" t="s">
        <v>74</v>
      </c>
      <c r="G640" s="42">
        <v>45285</v>
      </c>
      <c r="H640" s="44">
        <v>0</v>
      </c>
      <c r="I640" s="44">
        <v>0</v>
      </c>
      <c r="J640" s="44">
        <f t="shared" si="49"/>
        <v>0</v>
      </c>
      <c r="K640" s="44">
        <v>1200</v>
      </c>
      <c r="L640" s="71">
        <f t="shared" si="47"/>
        <v>1200</v>
      </c>
      <c r="M640" s="74">
        <f>K640-L640</f>
        <v>0</v>
      </c>
      <c r="N640" s="44">
        <v>1200</v>
      </c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</row>
    <row r="641" spans="1:46" s="149" customFormat="1" ht="15.75" customHeight="1" x14ac:dyDescent="0.25">
      <c r="A641" s="80" t="s">
        <v>39</v>
      </c>
      <c r="B641" s="80" t="s">
        <v>51</v>
      </c>
      <c r="C641" s="82" t="s">
        <v>188</v>
      </c>
      <c r="D641" s="82" t="s">
        <v>234</v>
      </c>
      <c r="E641" s="80" t="s">
        <v>34</v>
      </c>
      <c r="F641" s="80" t="s">
        <v>74</v>
      </c>
      <c r="G641" s="79">
        <v>45272</v>
      </c>
      <c r="H641" s="44">
        <v>0</v>
      </c>
      <c r="I641" s="44">
        <v>0</v>
      </c>
      <c r="J641" s="44">
        <f t="shared" si="49"/>
        <v>0</v>
      </c>
      <c r="K641" s="83">
        <v>352.4</v>
      </c>
      <c r="L641" s="71">
        <f t="shared" si="47"/>
        <v>352.4</v>
      </c>
      <c r="M641" s="74">
        <f t="shared" si="48"/>
        <v>0</v>
      </c>
      <c r="N641" s="159">
        <v>352.4</v>
      </c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  <c r="AA641" s="159"/>
      <c r="AB641" s="159"/>
      <c r="AC641" s="159"/>
      <c r="AD641" s="159"/>
      <c r="AE641" s="159"/>
      <c r="AF641" s="159"/>
    </row>
    <row r="642" spans="1:46" s="125" customFormat="1" ht="42.75" customHeight="1" x14ac:dyDescent="0.25">
      <c r="A642" s="121" t="s">
        <v>39</v>
      </c>
      <c r="B642" s="123" t="s">
        <v>96</v>
      </c>
      <c r="C642" s="123" t="s">
        <v>98</v>
      </c>
      <c r="D642" s="123" t="s">
        <v>100</v>
      </c>
      <c r="E642" s="121" t="s">
        <v>36</v>
      </c>
      <c r="F642" s="121" t="s">
        <v>56</v>
      </c>
      <c r="G642" s="122">
        <v>45287</v>
      </c>
      <c r="H642" s="120">
        <v>0</v>
      </c>
      <c r="I642" s="120">
        <v>0</v>
      </c>
      <c r="J642" s="120">
        <f t="shared" si="49"/>
        <v>0</v>
      </c>
      <c r="K642" s="120">
        <v>5000</v>
      </c>
      <c r="L642" s="120">
        <f t="shared" si="47"/>
        <v>5000</v>
      </c>
      <c r="M642" s="124">
        <f>K642-L642</f>
        <v>0</v>
      </c>
      <c r="N642" s="120">
        <f>2371-N643</f>
        <v>1185</v>
      </c>
      <c r="O642" s="120">
        <v>3815</v>
      </c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</row>
    <row r="643" spans="1:46" s="125" customFormat="1" ht="42.75" customHeight="1" x14ac:dyDescent="0.25">
      <c r="A643" s="121" t="s">
        <v>39</v>
      </c>
      <c r="B643" s="123" t="s">
        <v>96</v>
      </c>
      <c r="C643" s="123" t="s">
        <v>98</v>
      </c>
      <c r="D643" s="123" t="s">
        <v>100</v>
      </c>
      <c r="E643" s="121" t="s">
        <v>37</v>
      </c>
      <c r="F643" s="121" t="s">
        <v>56</v>
      </c>
      <c r="G643" s="122">
        <v>45287</v>
      </c>
      <c r="H643" s="120">
        <v>0</v>
      </c>
      <c r="I643" s="120">
        <v>0</v>
      </c>
      <c r="J643" s="120">
        <f t="shared" si="49"/>
        <v>0</v>
      </c>
      <c r="K643" s="120">
        <v>5000</v>
      </c>
      <c r="L643" s="120">
        <f>SUM(N643:AG643)</f>
        <v>4990</v>
      </c>
      <c r="M643" s="124">
        <f>K643-L643</f>
        <v>10</v>
      </c>
      <c r="N643" s="120">
        <v>1186</v>
      </c>
      <c r="O643" s="120">
        <v>3804</v>
      </c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</row>
    <row r="644" spans="1:46" ht="15" customHeight="1" x14ac:dyDescent="0.25">
      <c r="A644" s="58" t="s">
        <v>40</v>
      </c>
      <c r="B644" s="58" t="s">
        <v>40</v>
      </c>
      <c r="C644" s="61" t="s">
        <v>722</v>
      </c>
      <c r="D644" s="61" t="s">
        <v>505</v>
      </c>
      <c r="E644" s="58" t="s">
        <v>33</v>
      </c>
      <c r="F644" s="58" t="s">
        <v>74</v>
      </c>
      <c r="G644" s="33">
        <v>45330</v>
      </c>
      <c r="H644" s="9">
        <v>403690</v>
      </c>
      <c r="I644" s="9">
        <v>403690</v>
      </c>
      <c r="J644" s="9">
        <v>27926.5</v>
      </c>
      <c r="K644" s="65">
        <v>375763.5</v>
      </c>
      <c r="L644" s="12">
        <f t="shared" si="47"/>
        <v>375911</v>
      </c>
      <c r="M644" s="29">
        <f t="shared" si="48"/>
        <v>-147.5</v>
      </c>
      <c r="N644" s="25">
        <v>375911</v>
      </c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0"/>
      <c r="AH644" s="20"/>
      <c r="AI644" s="20"/>
      <c r="AJ644" s="20"/>
      <c r="AK644" s="20"/>
      <c r="AL644" s="20"/>
    </row>
    <row r="645" spans="1:46" ht="15" customHeight="1" x14ac:dyDescent="0.25">
      <c r="A645" s="58" t="s">
        <v>40</v>
      </c>
      <c r="B645" s="58" t="s">
        <v>40</v>
      </c>
      <c r="C645" s="61" t="s">
        <v>195</v>
      </c>
      <c r="D645" s="61" t="s">
        <v>723</v>
      </c>
      <c r="E645" s="58" t="s">
        <v>33</v>
      </c>
      <c r="F645" s="58" t="s">
        <v>74</v>
      </c>
      <c r="G645" s="33">
        <v>45359</v>
      </c>
      <c r="H645" s="9">
        <v>750000</v>
      </c>
      <c r="I645" s="9">
        <v>0</v>
      </c>
      <c r="J645" s="9">
        <v>45000</v>
      </c>
      <c r="K645" s="65">
        <v>705000</v>
      </c>
      <c r="L645" s="12">
        <f t="shared" si="47"/>
        <v>705000</v>
      </c>
      <c r="M645" s="29">
        <f t="shared" si="48"/>
        <v>0</v>
      </c>
      <c r="N645" s="25">
        <v>705000</v>
      </c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0"/>
      <c r="AH645" s="20"/>
      <c r="AI645" s="20"/>
      <c r="AJ645" s="20"/>
      <c r="AK645" s="20"/>
      <c r="AL645" s="20"/>
    </row>
    <row r="646" spans="1:46" s="149" customFormat="1" ht="15" customHeight="1" x14ac:dyDescent="0.25">
      <c r="A646" s="80" t="s">
        <v>39</v>
      </c>
      <c r="B646" s="80" t="s">
        <v>51</v>
      </c>
      <c r="C646" s="82" t="s">
        <v>614</v>
      </c>
      <c r="D646" s="82" t="s">
        <v>724</v>
      </c>
      <c r="E646" s="80" t="s">
        <v>55</v>
      </c>
      <c r="F646" s="80" t="s">
        <v>74</v>
      </c>
      <c r="G646" s="79">
        <v>45275</v>
      </c>
      <c r="H646" s="44">
        <v>0</v>
      </c>
      <c r="I646" s="44">
        <v>0</v>
      </c>
      <c r="J646" s="44">
        <f t="shared" ref="J646:J677" si="50">IF(A646="ტენდერი",IF(E646="საკუთარი",0,IF(E646="cib",0,IF(E646="usaid",0,IF(E646="FMD",0,I646-K646)))),0)</f>
        <v>0</v>
      </c>
      <c r="K646" s="83">
        <v>2350</v>
      </c>
      <c r="L646" s="71">
        <f t="shared" si="47"/>
        <v>2350</v>
      </c>
      <c r="M646" s="74">
        <f t="shared" si="48"/>
        <v>0</v>
      </c>
      <c r="N646" s="159">
        <v>2350</v>
      </c>
      <c r="O646" s="159"/>
      <c r="P646" s="159"/>
      <c r="Q646" s="159"/>
      <c r="R646" s="159"/>
      <c r="S646" s="159"/>
      <c r="T646" s="159"/>
      <c r="U646" s="159"/>
      <c r="V646" s="159"/>
      <c r="W646" s="159"/>
      <c r="X646" s="159"/>
      <c r="Y646" s="159"/>
      <c r="Z646" s="159"/>
      <c r="AA646" s="159"/>
      <c r="AB646" s="159"/>
      <c r="AC646" s="159"/>
      <c r="AD646" s="159"/>
      <c r="AE646" s="159"/>
      <c r="AF646" s="159"/>
    </row>
    <row r="647" spans="1:46" s="149" customFormat="1" ht="15" customHeight="1" x14ac:dyDescent="0.25">
      <c r="A647" s="80" t="s">
        <v>39</v>
      </c>
      <c r="B647" s="80" t="s">
        <v>51</v>
      </c>
      <c r="C647" s="82" t="s">
        <v>188</v>
      </c>
      <c r="D647" s="82" t="s">
        <v>721</v>
      </c>
      <c r="E647" s="80" t="s">
        <v>34</v>
      </c>
      <c r="F647" s="80" t="s">
        <v>74</v>
      </c>
      <c r="G647" s="79">
        <v>45278</v>
      </c>
      <c r="H647" s="44">
        <v>0</v>
      </c>
      <c r="I647" s="44">
        <v>0</v>
      </c>
      <c r="J647" s="44">
        <f t="shared" si="50"/>
        <v>0</v>
      </c>
      <c r="K647" s="83">
        <v>30.24</v>
      </c>
      <c r="L647" s="71">
        <f t="shared" si="47"/>
        <v>30.24</v>
      </c>
      <c r="M647" s="74">
        <f t="shared" si="48"/>
        <v>0</v>
      </c>
      <c r="N647" s="159">
        <v>30.24</v>
      </c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  <c r="Z647" s="159"/>
      <c r="AA647" s="159"/>
      <c r="AB647" s="159"/>
      <c r="AC647" s="159"/>
      <c r="AD647" s="159"/>
      <c r="AE647" s="159"/>
      <c r="AF647" s="159"/>
    </row>
    <row r="648" spans="1:46" s="149" customFormat="1" ht="15" customHeight="1" x14ac:dyDescent="0.25">
      <c r="A648" s="80" t="s">
        <v>39</v>
      </c>
      <c r="B648" s="80" t="s">
        <v>51</v>
      </c>
      <c r="C648" s="82" t="s">
        <v>188</v>
      </c>
      <c r="D648" s="82" t="s">
        <v>726</v>
      </c>
      <c r="E648" s="80" t="s">
        <v>34</v>
      </c>
      <c r="F648" s="80" t="s">
        <v>74</v>
      </c>
      <c r="G648" s="79">
        <v>45278</v>
      </c>
      <c r="H648" s="44">
        <v>0</v>
      </c>
      <c r="I648" s="44">
        <v>0</v>
      </c>
      <c r="J648" s="44">
        <f t="shared" si="50"/>
        <v>0</v>
      </c>
      <c r="K648" s="83">
        <v>222.98</v>
      </c>
      <c r="L648" s="71">
        <f>SUM(N648:AG648)</f>
        <v>222.98</v>
      </c>
      <c r="M648" s="74">
        <f>K648-L648</f>
        <v>0</v>
      </c>
      <c r="N648" s="159">
        <v>222.98</v>
      </c>
      <c r="O648" s="159"/>
      <c r="P648" s="159"/>
      <c r="Q648" s="159"/>
      <c r="R648" s="159"/>
      <c r="S648" s="159"/>
      <c r="T648" s="159"/>
      <c r="U648" s="159"/>
      <c r="V648" s="159"/>
      <c r="W648" s="159"/>
      <c r="X648" s="159"/>
      <c r="Y648" s="159"/>
      <c r="Z648" s="159"/>
      <c r="AA648" s="159"/>
      <c r="AB648" s="159"/>
      <c r="AC648" s="159"/>
      <c r="AD648" s="159"/>
      <c r="AE648" s="159"/>
      <c r="AF648" s="159"/>
    </row>
    <row r="649" spans="1:46" s="149" customFormat="1" ht="26.25" customHeight="1" x14ac:dyDescent="0.25">
      <c r="A649" s="80" t="s">
        <v>39</v>
      </c>
      <c r="B649" s="82" t="s">
        <v>45</v>
      </c>
      <c r="C649" s="82" t="s">
        <v>670</v>
      </c>
      <c r="D649" s="82" t="s">
        <v>671</v>
      </c>
      <c r="E649" s="80" t="s">
        <v>34</v>
      </c>
      <c r="F649" s="80" t="s">
        <v>74</v>
      </c>
      <c r="G649" s="79">
        <v>45291</v>
      </c>
      <c r="H649" s="44">
        <v>0</v>
      </c>
      <c r="I649" s="44">
        <v>0</v>
      </c>
      <c r="J649" s="44">
        <f t="shared" si="50"/>
        <v>0</v>
      </c>
      <c r="K649" s="44">
        <v>525</v>
      </c>
      <c r="L649" s="71">
        <f>SUM(N649:AG649)</f>
        <v>525</v>
      </c>
      <c r="M649" s="74">
        <f t="shared" si="48"/>
        <v>0</v>
      </c>
      <c r="N649" s="159">
        <v>525</v>
      </c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  <c r="Z649" s="159"/>
      <c r="AA649" s="159"/>
      <c r="AB649" s="159"/>
      <c r="AC649" s="159"/>
      <c r="AD649" s="159"/>
      <c r="AE649" s="159"/>
      <c r="AF649" s="159"/>
    </row>
    <row r="650" spans="1:46" s="149" customFormat="1" ht="15" customHeight="1" x14ac:dyDescent="0.25">
      <c r="A650" s="80" t="s">
        <v>41</v>
      </c>
      <c r="B650" s="80" t="s">
        <v>40</v>
      </c>
      <c r="C650" s="82" t="s">
        <v>727</v>
      </c>
      <c r="D650" s="82" t="s">
        <v>728</v>
      </c>
      <c r="E650" s="80" t="s">
        <v>37</v>
      </c>
      <c r="F650" s="80" t="s">
        <v>74</v>
      </c>
      <c r="G650" s="79">
        <v>45291</v>
      </c>
      <c r="H650" s="44">
        <v>0</v>
      </c>
      <c r="I650" s="44">
        <v>0</v>
      </c>
      <c r="J650" s="44">
        <f t="shared" si="50"/>
        <v>0</v>
      </c>
      <c r="K650" s="83">
        <v>2187.5</v>
      </c>
      <c r="L650" s="71">
        <f t="shared" si="47"/>
        <v>2187.5</v>
      </c>
      <c r="M650" s="74">
        <f t="shared" si="48"/>
        <v>0</v>
      </c>
      <c r="N650" s="159">
        <v>2187.5</v>
      </c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  <c r="Z650" s="159"/>
      <c r="AA650" s="159"/>
      <c r="AB650" s="159"/>
      <c r="AC650" s="159"/>
      <c r="AD650" s="159"/>
      <c r="AE650" s="159"/>
      <c r="AF650" s="159"/>
    </row>
    <row r="651" spans="1:46" s="149" customFormat="1" ht="15" customHeight="1" x14ac:dyDescent="0.25">
      <c r="A651" s="80" t="s">
        <v>39</v>
      </c>
      <c r="B651" s="80" t="s">
        <v>51</v>
      </c>
      <c r="C651" s="82" t="s">
        <v>695</v>
      </c>
      <c r="D651" s="82" t="s">
        <v>729</v>
      </c>
      <c r="E651" s="80" t="s">
        <v>34</v>
      </c>
      <c r="F651" s="80" t="s">
        <v>74</v>
      </c>
      <c r="G651" s="79">
        <v>45282</v>
      </c>
      <c r="H651" s="44">
        <v>0</v>
      </c>
      <c r="I651" s="44">
        <v>0</v>
      </c>
      <c r="J651" s="44">
        <f t="shared" si="50"/>
        <v>0</v>
      </c>
      <c r="K651" s="83">
        <v>430</v>
      </c>
      <c r="L651" s="71">
        <f t="shared" si="47"/>
        <v>430</v>
      </c>
      <c r="M651" s="74">
        <f t="shared" si="48"/>
        <v>0</v>
      </c>
      <c r="N651" s="159">
        <v>430</v>
      </c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  <c r="Z651" s="159"/>
      <c r="AA651" s="159"/>
      <c r="AB651" s="159"/>
      <c r="AC651" s="159"/>
      <c r="AD651" s="159"/>
      <c r="AE651" s="159"/>
      <c r="AF651" s="159"/>
    </row>
    <row r="652" spans="1:46" ht="15" x14ac:dyDescent="0.25">
      <c r="A652" s="58" t="s">
        <v>40</v>
      </c>
      <c r="B652" s="58" t="s">
        <v>40</v>
      </c>
      <c r="C652" s="61" t="s">
        <v>730</v>
      </c>
      <c r="D652" s="61" t="s">
        <v>379</v>
      </c>
      <c r="E652" s="58" t="s">
        <v>36</v>
      </c>
      <c r="F652" s="58" t="s">
        <v>74</v>
      </c>
      <c r="G652" s="33">
        <v>45366</v>
      </c>
      <c r="H652" s="9">
        <v>46206</v>
      </c>
      <c r="I652" s="9">
        <f>H652*1.18</f>
        <v>54523.079999999994</v>
      </c>
      <c r="J652" s="9">
        <f t="shared" si="50"/>
        <v>833.07999999999447</v>
      </c>
      <c r="K652" s="65">
        <v>53690</v>
      </c>
      <c r="L652" s="12">
        <f t="shared" si="47"/>
        <v>53690</v>
      </c>
      <c r="M652" s="29">
        <f t="shared" si="48"/>
        <v>0</v>
      </c>
      <c r="N652" s="159">
        <v>53690</v>
      </c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134"/>
      <c r="AM652" s="25"/>
      <c r="AN652" s="25"/>
      <c r="AO652" s="25"/>
      <c r="AP652" s="25"/>
      <c r="AQ652" s="25"/>
      <c r="AR652" s="25"/>
      <c r="AS652" s="25"/>
      <c r="AT652" s="25"/>
    </row>
    <row r="653" spans="1:46" ht="15" x14ac:dyDescent="0.25">
      <c r="A653" s="58" t="s">
        <v>40</v>
      </c>
      <c r="B653" s="58" t="s">
        <v>40</v>
      </c>
      <c r="C653" s="61" t="s">
        <v>730</v>
      </c>
      <c r="D653" s="61" t="s">
        <v>379</v>
      </c>
      <c r="E653" s="58" t="s">
        <v>55</v>
      </c>
      <c r="F653" s="58" t="s">
        <v>74</v>
      </c>
      <c r="G653" s="33">
        <v>45366</v>
      </c>
      <c r="H653" s="9">
        <v>44394</v>
      </c>
      <c r="I653" s="9">
        <f>H653*1.18</f>
        <v>52384.92</v>
      </c>
      <c r="J653" s="9">
        <f t="shared" si="50"/>
        <v>1644.9199999999983</v>
      </c>
      <c r="K653" s="65">
        <v>50740</v>
      </c>
      <c r="L653" s="12">
        <f t="shared" ref="L653:L654" si="51">SUM(N653:AG653)</f>
        <v>50740</v>
      </c>
      <c r="M653" s="29">
        <f t="shared" ref="M653:M654" si="52">K653-L653</f>
        <v>0</v>
      </c>
      <c r="N653" s="159">
        <v>50740</v>
      </c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134"/>
      <c r="AM653" s="25"/>
      <c r="AN653" s="25"/>
      <c r="AO653" s="25"/>
      <c r="AP653" s="25"/>
      <c r="AQ653" s="25"/>
      <c r="AR653" s="25"/>
      <c r="AS653" s="25"/>
      <c r="AT653" s="25"/>
    </row>
    <row r="654" spans="1:46" s="166" customFormat="1" ht="28.5" x14ac:dyDescent="0.25">
      <c r="A654" s="52" t="s">
        <v>39</v>
      </c>
      <c r="B654" s="52" t="s">
        <v>51</v>
      </c>
      <c r="C654" s="72" t="s">
        <v>215</v>
      </c>
      <c r="D654" s="72" t="s">
        <v>731</v>
      </c>
      <c r="E654" s="52" t="s">
        <v>55</v>
      </c>
      <c r="F654" s="52" t="s">
        <v>56</v>
      </c>
      <c r="G654" s="48">
        <v>45285</v>
      </c>
      <c r="H654" s="44">
        <v>0</v>
      </c>
      <c r="I654" s="44">
        <v>0</v>
      </c>
      <c r="J654" s="44">
        <f t="shared" si="50"/>
        <v>0</v>
      </c>
      <c r="K654" s="71">
        <v>1180</v>
      </c>
      <c r="L654" s="71">
        <f t="shared" si="51"/>
        <v>0</v>
      </c>
      <c r="M654" s="74">
        <f t="shared" si="52"/>
        <v>1180</v>
      </c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1"/>
      <c r="AD654" s="71"/>
      <c r="AE654" s="71"/>
      <c r="AF654" s="71"/>
      <c r="AG654" s="71"/>
    </row>
    <row r="655" spans="1:46" ht="15" x14ac:dyDescent="0.25">
      <c r="A655" s="58" t="s">
        <v>40</v>
      </c>
      <c r="B655" s="58" t="s">
        <v>40</v>
      </c>
      <c r="C655" s="61" t="s">
        <v>732</v>
      </c>
      <c r="D655" s="61" t="s">
        <v>733</v>
      </c>
      <c r="E655" s="58" t="s">
        <v>33</v>
      </c>
      <c r="F655" s="58" t="s">
        <v>74</v>
      </c>
      <c r="G655" s="33">
        <v>45369</v>
      </c>
      <c r="H655" s="9">
        <v>412200</v>
      </c>
      <c r="I655" s="9">
        <v>412200</v>
      </c>
      <c r="J655" s="9">
        <f t="shared" si="50"/>
        <v>0</v>
      </c>
      <c r="K655" s="65">
        <v>412200</v>
      </c>
      <c r="L655" s="12">
        <f t="shared" si="47"/>
        <v>0</v>
      </c>
      <c r="M655" s="124">
        <f t="shared" si="48"/>
        <v>412200</v>
      </c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134"/>
      <c r="AM655" s="25"/>
      <c r="AN655" s="25"/>
      <c r="AO655" s="25"/>
      <c r="AP655" s="25"/>
      <c r="AQ655" s="25"/>
      <c r="AR655" s="25"/>
      <c r="AS655" s="25"/>
      <c r="AT655" s="25"/>
    </row>
    <row r="656" spans="1:46" ht="15" x14ac:dyDescent="0.25">
      <c r="A656" s="58" t="s">
        <v>39</v>
      </c>
      <c r="B656" s="58" t="s">
        <v>51</v>
      </c>
      <c r="C656" s="61" t="s">
        <v>94</v>
      </c>
      <c r="D656" s="61" t="s">
        <v>95</v>
      </c>
      <c r="E656" s="58" t="s">
        <v>55</v>
      </c>
      <c r="F656" s="58" t="s">
        <v>56</v>
      </c>
      <c r="G656" s="33">
        <v>45657</v>
      </c>
      <c r="H656" s="9">
        <v>0</v>
      </c>
      <c r="I656" s="9">
        <v>0</v>
      </c>
      <c r="J656" s="9">
        <f t="shared" si="50"/>
        <v>0</v>
      </c>
      <c r="K656" s="65">
        <v>1545</v>
      </c>
      <c r="L656" s="12">
        <f t="shared" si="47"/>
        <v>856.8</v>
      </c>
      <c r="M656" s="29">
        <f t="shared" si="48"/>
        <v>688.2</v>
      </c>
      <c r="N656" s="25">
        <v>856.8</v>
      </c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134"/>
      <c r="AM656" s="25"/>
      <c r="AN656" s="25"/>
      <c r="AO656" s="25"/>
      <c r="AP656" s="25"/>
      <c r="AQ656" s="25"/>
      <c r="AR656" s="25"/>
      <c r="AS656" s="25"/>
      <c r="AT656" s="25"/>
    </row>
    <row r="657" spans="1:46" s="149" customFormat="1" ht="15" x14ac:dyDescent="0.25">
      <c r="A657" s="80" t="s">
        <v>39</v>
      </c>
      <c r="B657" s="80" t="s">
        <v>51</v>
      </c>
      <c r="C657" s="82" t="s">
        <v>735</v>
      </c>
      <c r="D657" s="82" t="s">
        <v>736</v>
      </c>
      <c r="E657" s="80" t="s">
        <v>55</v>
      </c>
      <c r="F657" s="80" t="s">
        <v>341</v>
      </c>
      <c r="G657" s="79">
        <v>45282</v>
      </c>
      <c r="H657" s="44">
        <v>0</v>
      </c>
      <c r="I657" s="44">
        <v>0</v>
      </c>
      <c r="J657" s="44">
        <f t="shared" si="50"/>
        <v>0</v>
      </c>
      <c r="K657" s="83">
        <v>205</v>
      </c>
      <c r="L657" s="71">
        <f t="shared" si="47"/>
        <v>205</v>
      </c>
      <c r="M657" s="74">
        <f t="shared" si="48"/>
        <v>0</v>
      </c>
      <c r="N657" s="159">
        <v>205</v>
      </c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  <c r="Z657" s="159"/>
      <c r="AA657" s="159"/>
      <c r="AB657" s="159"/>
      <c r="AC657" s="159"/>
      <c r="AD657" s="159"/>
      <c r="AE657" s="159"/>
      <c r="AF657" s="196"/>
      <c r="AG657" s="159"/>
      <c r="AH657" s="159"/>
      <c r="AI657" s="159"/>
      <c r="AJ657" s="159"/>
      <c r="AK657" s="159"/>
      <c r="AL657" s="159"/>
      <c r="AM657" s="159"/>
      <c r="AN657" s="159"/>
      <c r="AO657" s="159"/>
      <c r="AP657" s="159"/>
      <c r="AQ657" s="159"/>
      <c r="AR657" s="159"/>
      <c r="AS657" s="159"/>
      <c r="AT657" s="159"/>
    </row>
    <row r="658" spans="1:46" s="149" customFormat="1" ht="15" x14ac:dyDescent="0.25">
      <c r="A658" s="80" t="s">
        <v>39</v>
      </c>
      <c r="B658" s="80" t="s">
        <v>43</v>
      </c>
      <c r="C658" s="82" t="s">
        <v>326</v>
      </c>
      <c r="D658" s="82" t="s">
        <v>462</v>
      </c>
      <c r="E658" s="80" t="s">
        <v>34</v>
      </c>
      <c r="F658" s="80" t="s">
        <v>74</v>
      </c>
      <c r="G658" s="79">
        <v>45289</v>
      </c>
      <c r="H658" s="44">
        <v>0</v>
      </c>
      <c r="I658" s="44">
        <v>0</v>
      </c>
      <c r="J658" s="44">
        <f t="shared" si="50"/>
        <v>0</v>
      </c>
      <c r="K658" s="83">
        <v>1261</v>
      </c>
      <c r="L658" s="71">
        <f t="shared" si="47"/>
        <v>0</v>
      </c>
      <c r="M658" s="74">
        <f t="shared" si="48"/>
        <v>1261</v>
      </c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  <c r="Z658" s="159"/>
      <c r="AA658" s="159"/>
      <c r="AB658" s="159"/>
      <c r="AC658" s="159"/>
      <c r="AD658" s="159"/>
      <c r="AE658" s="159"/>
      <c r="AF658" s="196"/>
      <c r="AG658" s="159"/>
      <c r="AH658" s="159"/>
      <c r="AI658" s="159"/>
      <c r="AJ658" s="159"/>
      <c r="AK658" s="159"/>
      <c r="AL658" s="159"/>
      <c r="AM658" s="159"/>
      <c r="AN658" s="159"/>
      <c r="AO658" s="159"/>
      <c r="AP658" s="159"/>
      <c r="AQ658" s="159"/>
      <c r="AR658" s="159"/>
      <c r="AS658" s="159"/>
      <c r="AT658" s="159"/>
    </row>
    <row r="659" spans="1:46" s="125" customFormat="1" ht="15" x14ac:dyDescent="0.25">
      <c r="A659" s="185" t="s">
        <v>39</v>
      </c>
      <c r="B659" s="185" t="s">
        <v>51</v>
      </c>
      <c r="C659" s="187" t="s">
        <v>737</v>
      </c>
      <c r="D659" s="187" t="s">
        <v>738</v>
      </c>
      <c r="E659" s="185" t="s">
        <v>34</v>
      </c>
      <c r="F659" s="185" t="s">
        <v>74</v>
      </c>
      <c r="G659" s="186">
        <v>44924</v>
      </c>
      <c r="H659" s="120">
        <v>0</v>
      </c>
      <c r="I659" s="120">
        <v>0</v>
      </c>
      <c r="J659" s="120">
        <f t="shared" si="50"/>
        <v>0</v>
      </c>
      <c r="K659" s="188">
        <v>361.2</v>
      </c>
      <c r="L659" s="112">
        <f t="shared" si="47"/>
        <v>361.2</v>
      </c>
      <c r="M659" s="124">
        <f t="shared" si="48"/>
        <v>0</v>
      </c>
      <c r="N659" s="182">
        <v>361.2</v>
      </c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204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82"/>
      <c r="AR659" s="182"/>
      <c r="AS659" s="182"/>
      <c r="AT659" s="182"/>
    </row>
    <row r="660" spans="1:46" s="125" customFormat="1" ht="28.5" x14ac:dyDescent="0.25">
      <c r="A660" s="185" t="s">
        <v>39</v>
      </c>
      <c r="B660" s="187" t="s">
        <v>45</v>
      </c>
      <c r="C660" s="187" t="s">
        <v>739</v>
      </c>
      <c r="D660" s="187" t="s">
        <v>740</v>
      </c>
      <c r="E660" s="185" t="s">
        <v>55</v>
      </c>
      <c r="F660" s="185" t="s">
        <v>74</v>
      </c>
      <c r="G660" s="186">
        <v>45286</v>
      </c>
      <c r="H660" s="120">
        <v>0</v>
      </c>
      <c r="I660" s="120">
        <v>0</v>
      </c>
      <c r="J660" s="120">
        <f t="shared" si="50"/>
        <v>0</v>
      </c>
      <c r="K660" s="188">
        <v>136</v>
      </c>
      <c r="L660" s="112">
        <f t="shared" si="47"/>
        <v>136</v>
      </c>
      <c r="M660" s="124">
        <f t="shared" si="48"/>
        <v>0</v>
      </c>
      <c r="N660" s="182">
        <v>136</v>
      </c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204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82"/>
      <c r="AR660" s="182"/>
      <c r="AS660" s="182"/>
      <c r="AT660" s="182"/>
    </row>
    <row r="661" spans="1:46" s="149" customFormat="1" ht="28.5" x14ac:dyDescent="0.25">
      <c r="A661" s="80" t="s">
        <v>39</v>
      </c>
      <c r="B661" s="82" t="s">
        <v>45</v>
      </c>
      <c r="C661" s="43" t="s">
        <v>586</v>
      </c>
      <c r="D661" s="82" t="s">
        <v>741</v>
      </c>
      <c r="E661" s="80" t="s">
        <v>34</v>
      </c>
      <c r="F661" s="80" t="s">
        <v>56</v>
      </c>
      <c r="G661" s="79">
        <v>45651</v>
      </c>
      <c r="H661" s="44">
        <v>0</v>
      </c>
      <c r="I661" s="44">
        <v>0</v>
      </c>
      <c r="J661" s="44">
        <f t="shared" si="50"/>
        <v>0</v>
      </c>
      <c r="K661" s="83">
        <v>50</v>
      </c>
      <c r="L661" s="71">
        <f t="shared" si="47"/>
        <v>50</v>
      </c>
      <c r="M661" s="74">
        <f t="shared" si="48"/>
        <v>0</v>
      </c>
      <c r="N661" s="159">
        <v>50</v>
      </c>
      <c r="O661" s="159"/>
      <c r="P661" s="159"/>
      <c r="Q661" s="159" t="s">
        <v>725</v>
      </c>
      <c r="R661" s="159"/>
      <c r="S661" s="159"/>
      <c r="T661" s="159"/>
      <c r="U661" s="159"/>
      <c r="V661" s="159"/>
      <c r="W661" s="159"/>
      <c r="X661" s="159"/>
      <c r="Y661" s="159"/>
      <c r="Z661" s="159"/>
      <c r="AA661" s="159"/>
      <c r="AB661" s="159"/>
      <c r="AC661" s="159"/>
      <c r="AD661" s="159"/>
      <c r="AE661" s="159"/>
      <c r="AF661" s="196"/>
      <c r="AG661" s="159"/>
      <c r="AH661" s="159"/>
      <c r="AI661" s="159"/>
      <c r="AJ661" s="159"/>
      <c r="AK661" s="159"/>
      <c r="AL661" s="159"/>
      <c r="AM661" s="159"/>
      <c r="AN661" s="159"/>
      <c r="AO661" s="159"/>
      <c r="AP661" s="159"/>
      <c r="AQ661" s="159"/>
      <c r="AR661" s="159"/>
      <c r="AS661" s="159"/>
      <c r="AT661" s="159"/>
    </row>
    <row r="662" spans="1:46" s="149" customFormat="1" ht="15" x14ac:dyDescent="0.25">
      <c r="A662" s="80" t="s">
        <v>39</v>
      </c>
      <c r="B662" s="80" t="s">
        <v>43</v>
      </c>
      <c r="C662" s="82" t="s">
        <v>742</v>
      </c>
      <c r="D662" s="82" t="s">
        <v>186</v>
      </c>
      <c r="E662" s="80" t="s">
        <v>34</v>
      </c>
      <c r="F662" s="80" t="s">
        <v>74</v>
      </c>
      <c r="G662" s="79">
        <v>45287</v>
      </c>
      <c r="H662" s="44">
        <v>0</v>
      </c>
      <c r="I662" s="44">
        <v>0</v>
      </c>
      <c r="J662" s="44">
        <f t="shared" si="50"/>
        <v>0</v>
      </c>
      <c r="K662" s="83">
        <v>4400</v>
      </c>
      <c r="L662" s="71">
        <f t="shared" si="47"/>
        <v>4400</v>
      </c>
      <c r="M662" s="74">
        <f t="shared" si="48"/>
        <v>0</v>
      </c>
      <c r="N662" s="159">
        <v>4400</v>
      </c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  <c r="Z662" s="159"/>
      <c r="AA662" s="159"/>
      <c r="AB662" s="159"/>
      <c r="AC662" s="159"/>
      <c r="AD662" s="159"/>
      <c r="AE662" s="159"/>
      <c r="AF662" s="196"/>
      <c r="AG662" s="159"/>
      <c r="AH662" s="159"/>
      <c r="AI662" s="159"/>
      <c r="AJ662" s="159"/>
      <c r="AK662" s="159"/>
      <c r="AL662" s="159"/>
      <c r="AM662" s="159"/>
      <c r="AN662" s="159"/>
      <c r="AO662" s="159"/>
      <c r="AP662" s="159"/>
      <c r="AQ662" s="159"/>
      <c r="AR662" s="159"/>
      <c r="AS662" s="159"/>
      <c r="AT662" s="159"/>
    </row>
    <row r="663" spans="1:46" s="125" customFormat="1" ht="15" x14ac:dyDescent="0.25">
      <c r="A663" s="185" t="s">
        <v>39</v>
      </c>
      <c r="B663" s="185" t="s">
        <v>43</v>
      </c>
      <c r="C663" s="187" t="s">
        <v>326</v>
      </c>
      <c r="D663" s="187" t="s">
        <v>743</v>
      </c>
      <c r="E663" s="185" t="s">
        <v>34</v>
      </c>
      <c r="F663" s="185" t="s">
        <v>74</v>
      </c>
      <c r="G663" s="186">
        <v>45289</v>
      </c>
      <c r="H663" s="120">
        <v>0</v>
      </c>
      <c r="I663" s="120">
        <v>0</v>
      </c>
      <c r="J663" s="120">
        <f t="shared" si="50"/>
        <v>0</v>
      </c>
      <c r="K663" s="188">
        <v>210</v>
      </c>
      <c r="L663" s="112">
        <f t="shared" si="47"/>
        <v>210</v>
      </c>
      <c r="M663" s="124">
        <f t="shared" si="48"/>
        <v>0</v>
      </c>
      <c r="N663" s="182">
        <v>210</v>
      </c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82"/>
      <c r="AE663" s="182"/>
      <c r="AF663" s="204"/>
      <c r="AG663" s="182"/>
      <c r="AH663" s="182"/>
      <c r="AI663" s="182"/>
      <c r="AJ663" s="182"/>
      <c r="AK663" s="182"/>
      <c r="AL663" s="182"/>
      <c r="AM663" s="182"/>
      <c r="AN663" s="182"/>
      <c r="AO663" s="182"/>
      <c r="AP663" s="182"/>
      <c r="AQ663" s="182"/>
      <c r="AR663" s="182"/>
      <c r="AS663" s="182"/>
      <c r="AT663" s="182"/>
    </row>
    <row r="664" spans="1:46" s="125" customFormat="1" ht="15" x14ac:dyDescent="0.25">
      <c r="A664" s="185" t="s">
        <v>39</v>
      </c>
      <c r="B664" s="185" t="s">
        <v>51</v>
      </c>
      <c r="C664" s="187" t="s">
        <v>539</v>
      </c>
      <c r="D664" s="187" t="s">
        <v>744</v>
      </c>
      <c r="E664" s="185" t="s">
        <v>34</v>
      </c>
      <c r="F664" s="185" t="s">
        <v>56</v>
      </c>
      <c r="G664" s="186">
        <v>45289</v>
      </c>
      <c r="H664" s="120">
        <v>0</v>
      </c>
      <c r="I664" s="120">
        <v>0</v>
      </c>
      <c r="J664" s="120">
        <f t="shared" si="50"/>
        <v>0</v>
      </c>
      <c r="K664" s="188">
        <v>150</v>
      </c>
      <c r="L664" s="112">
        <f t="shared" si="47"/>
        <v>150</v>
      </c>
      <c r="M664" s="124">
        <f t="shared" si="48"/>
        <v>0</v>
      </c>
      <c r="N664" s="182">
        <v>150</v>
      </c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F664" s="204"/>
      <c r="AG664" s="182"/>
      <c r="AH664" s="182"/>
      <c r="AI664" s="182"/>
      <c r="AJ664" s="182"/>
      <c r="AK664" s="182"/>
      <c r="AL664" s="182"/>
      <c r="AM664" s="182"/>
      <c r="AN664" s="182"/>
      <c r="AO664" s="182"/>
      <c r="AP664" s="182"/>
      <c r="AQ664" s="182"/>
      <c r="AR664" s="182"/>
      <c r="AS664" s="182"/>
      <c r="AT664" s="182"/>
    </row>
    <row r="665" spans="1:46" ht="45" x14ac:dyDescent="0.25">
      <c r="A665" s="5" t="s">
        <v>39</v>
      </c>
      <c r="B665" s="32" t="s">
        <v>45</v>
      </c>
      <c r="C665" s="32" t="s">
        <v>152</v>
      </c>
      <c r="D665" s="32" t="s">
        <v>153</v>
      </c>
      <c r="E665" s="30" t="s">
        <v>34</v>
      </c>
      <c r="F665" s="30" t="s">
        <v>56</v>
      </c>
      <c r="G665" s="7">
        <v>45291</v>
      </c>
      <c r="H665" s="9">
        <v>0</v>
      </c>
      <c r="I665" s="9">
        <v>0</v>
      </c>
      <c r="J665" s="9">
        <f t="shared" si="50"/>
        <v>0</v>
      </c>
      <c r="K665" s="10">
        <v>1280</v>
      </c>
      <c r="L665" s="12">
        <f t="shared" si="47"/>
        <v>0</v>
      </c>
      <c r="M665" s="29">
        <f t="shared" si="48"/>
        <v>1280</v>
      </c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134"/>
      <c r="AM665" s="25"/>
      <c r="AN665" s="25"/>
      <c r="AO665" s="25"/>
      <c r="AP665" s="25"/>
      <c r="AQ665" s="25"/>
      <c r="AR665" s="25"/>
      <c r="AS665" s="25"/>
      <c r="AT665" s="25"/>
    </row>
    <row r="666" spans="1:46" ht="15" x14ac:dyDescent="0.25">
      <c r="A666" s="58"/>
      <c r="B666" s="58"/>
      <c r="C666" s="61"/>
      <c r="D666" s="61"/>
      <c r="E666" s="58"/>
      <c r="F666" s="58"/>
      <c r="G666" s="58"/>
      <c r="H666" s="9">
        <v>0</v>
      </c>
      <c r="I666" s="9">
        <v>0</v>
      </c>
      <c r="J666" s="9">
        <f t="shared" si="50"/>
        <v>0</v>
      </c>
      <c r="K666" s="65"/>
      <c r="L666" s="12"/>
      <c r="M666" s="29">
        <f t="shared" si="48"/>
        <v>0</v>
      </c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134"/>
      <c r="AM666" s="25"/>
      <c r="AN666" s="25"/>
      <c r="AO666" s="25"/>
      <c r="AP666" s="25"/>
      <c r="AQ666" s="25"/>
      <c r="AR666" s="25"/>
      <c r="AS666" s="25"/>
      <c r="AT666" s="25"/>
    </row>
    <row r="667" spans="1:46" ht="15" x14ac:dyDescent="0.25">
      <c r="A667" s="58"/>
      <c r="B667" s="58"/>
      <c r="C667" s="61"/>
      <c r="D667" s="61"/>
      <c r="E667" s="58"/>
      <c r="F667" s="58"/>
      <c r="G667" s="58"/>
      <c r="H667" s="9">
        <v>0</v>
      </c>
      <c r="I667" s="9">
        <v>0</v>
      </c>
      <c r="J667" s="9">
        <f t="shared" si="50"/>
        <v>0</v>
      </c>
      <c r="K667" s="65"/>
      <c r="L667" s="12"/>
      <c r="M667" s="29">
        <f t="shared" ref="M667:M690" si="53">K667-L667</f>
        <v>0</v>
      </c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134"/>
      <c r="AM667" s="25"/>
      <c r="AN667" s="25"/>
      <c r="AO667" s="25"/>
      <c r="AP667" s="25"/>
      <c r="AQ667" s="25"/>
      <c r="AR667" s="25"/>
      <c r="AS667" s="25"/>
      <c r="AT667" s="25"/>
    </row>
    <row r="668" spans="1:46" ht="15" x14ac:dyDescent="0.25">
      <c r="A668" s="58"/>
      <c r="B668" s="58"/>
      <c r="C668" s="61"/>
      <c r="D668" s="61"/>
      <c r="E668" s="58"/>
      <c r="F668" s="58"/>
      <c r="G668" s="58"/>
      <c r="H668" s="9">
        <v>0</v>
      </c>
      <c r="I668" s="9">
        <v>0</v>
      </c>
      <c r="J668" s="9">
        <f t="shared" si="50"/>
        <v>0</v>
      </c>
      <c r="K668" s="65"/>
      <c r="L668" s="12"/>
      <c r="M668" s="29">
        <f t="shared" si="53"/>
        <v>0</v>
      </c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134"/>
      <c r="AM668" s="25"/>
      <c r="AN668" s="25"/>
      <c r="AO668" s="25"/>
      <c r="AP668" s="25"/>
      <c r="AQ668" s="25"/>
      <c r="AR668" s="25"/>
      <c r="AS668" s="25"/>
      <c r="AT668" s="25"/>
    </row>
    <row r="669" spans="1:46" ht="15" x14ac:dyDescent="0.25">
      <c r="A669" s="58"/>
      <c r="B669" s="58"/>
      <c r="C669" s="61"/>
      <c r="D669" s="61"/>
      <c r="E669" s="58"/>
      <c r="F669" s="58"/>
      <c r="G669" s="58"/>
      <c r="H669" s="9">
        <v>0</v>
      </c>
      <c r="I669" s="9">
        <v>0</v>
      </c>
      <c r="J669" s="9">
        <f t="shared" si="50"/>
        <v>0</v>
      </c>
      <c r="K669" s="65"/>
      <c r="L669" s="12"/>
      <c r="M669" s="29">
        <f t="shared" si="53"/>
        <v>0</v>
      </c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134"/>
      <c r="AM669" s="25"/>
      <c r="AN669" s="25"/>
      <c r="AO669" s="25"/>
      <c r="AP669" s="25"/>
      <c r="AQ669" s="25"/>
      <c r="AR669" s="25"/>
      <c r="AS669" s="25"/>
      <c r="AT669" s="25"/>
    </row>
    <row r="670" spans="1:46" ht="15" x14ac:dyDescent="0.25">
      <c r="A670" s="58"/>
      <c r="B670" s="58"/>
      <c r="C670" s="61"/>
      <c r="D670" s="61"/>
      <c r="E670" s="58"/>
      <c r="F670" s="58"/>
      <c r="G670" s="58"/>
      <c r="H670" s="9">
        <v>0</v>
      </c>
      <c r="I670" s="9">
        <v>0</v>
      </c>
      <c r="J670" s="9">
        <f t="shared" si="50"/>
        <v>0</v>
      </c>
      <c r="K670" s="65"/>
      <c r="L670" s="12"/>
      <c r="M670" s="29">
        <f t="shared" si="53"/>
        <v>0</v>
      </c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134"/>
      <c r="AM670" s="25"/>
      <c r="AN670" s="25"/>
      <c r="AO670" s="25"/>
      <c r="AP670" s="25"/>
      <c r="AQ670" s="25"/>
      <c r="AR670" s="25"/>
      <c r="AS670" s="25"/>
      <c r="AT670" s="25"/>
    </row>
    <row r="671" spans="1:46" ht="15" x14ac:dyDescent="0.25">
      <c r="A671" s="58"/>
      <c r="B671" s="58"/>
      <c r="C671" s="61"/>
      <c r="D671" s="61"/>
      <c r="E671" s="58"/>
      <c r="F671" s="58"/>
      <c r="G671" s="58"/>
      <c r="H671" s="9">
        <v>0</v>
      </c>
      <c r="I671" s="9">
        <v>0</v>
      </c>
      <c r="J671" s="9">
        <f t="shared" si="50"/>
        <v>0</v>
      </c>
      <c r="K671" s="65"/>
      <c r="L671" s="12"/>
      <c r="M671" s="29">
        <f t="shared" si="53"/>
        <v>0</v>
      </c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134"/>
      <c r="AM671" s="25"/>
      <c r="AN671" s="25"/>
      <c r="AO671" s="25"/>
      <c r="AP671" s="25"/>
      <c r="AQ671" s="25"/>
      <c r="AR671" s="25"/>
      <c r="AS671" s="25"/>
      <c r="AT671" s="25"/>
    </row>
    <row r="672" spans="1:46" ht="15" x14ac:dyDescent="0.25">
      <c r="A672" s="58"/>
      <c r="B672" s="58"/>
      <c r="C672" s="61"/>
      <c r="D672" s="61"/>
      <c r="E672" s="58"/>
      <c r="F672" s="58"/>
      <c r="G672" s="58"/>
      <c r="H672" s="9">
        <v>0</v>
      </c>
      <c r="I672" s="9">
        <v>0</v>
      </c>
      <c r="J672" s="9">
        <f t="shared" si="50"/>
        <v>0</v>
      </c>
      <c r="K672" s="65"/>
      <c r="L672" s="12"/>
      <c r="M672" s="29">
        <f t="shared" si="53"/>
        <v>0</v>
      </c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134"/>
      <c r="AM672" s="25"/>
      <c r="AN672" s="25"/>
      <c r="AO672" s="25"/>
      <c r="AP672" s="25"/>
      <c r="AQ672" s="25"/>
      <c r="AR672" s="25"/>
      <c r="AS672" s="25"/>
      <c r="AT672" s="25"/>
    </row>
    <row r="673" spans="1:46" ht="15" x14ac:dyDescent="0.25">
      <c r="A673" s="58"/>
      <c r="B673" s="58"/>
      <c r="C673" s="61"/>
      <c r="D673" s="61"/>
      <c r="E673" s="58"/>
      <c r="F673" s="58"/>
      <c r="G673" s="58"/>
      <c r="H673" s="9">
        <v>0</v>
      </c>
      <c r="I673" s="9">
        <v>0</v>
      </c>
      <c r="J673" s="9">
        <f t="shared" si="50"/>
        <v>0</v>
      </c>
      <c r="K673" s="65"/>
      <c r="L673" s="12"/>
      <c r="M673" s="29">
        <f t="shared" si="53"/>
        <v>0</v>
      </c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134"/>
      <c r="AM673" s="25"/>
      <c r="AN673" s="25"/>
      <c r="AO673" s="25"/>
      <c r="AP673" s="25"/>
      <c r="AQ673" s="25"/>
      <c r="AR673" s="25"/>
      <c r="AS673" s="25"/>
      <c r="AT673" s="25"/>
    </row>
    <row r="674" spans="1:46" ht="15" x14ac:dyDescent="0.25">
      <c r="A674" s="58"/>
      <c r="B674" s="58"/>
      <c r="C674" s="61"/>
      <c r="D674" s="61"/>
      <c r="E674" s="58"/>
      <c r="F674" s="58"/>
      <c r="G674" s="58"/>
      <c r="H674" s="9">
        <v>0</v>
      </c>
      <c r="I674" s="9">
        <v>0</v>
      </c>
      <c r="J674" s="9">
        <f t="shared" si="50"/>
        <v>0</v>
      </c>
      <c r="K674" s="65"/>
      <c r="L674" s="12"/>
      <c r="M674" s="29">
        <f t="shared" si="53"/>
        <v>0</v>
      </c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134"/>
      <c r="AM674" s="25"/>
      <c r="AN674" s="25"/>
      <c r="AO674" s="25"/>
      <c r="AP674" s="25"/>
      <c r="AQ674" s="25"/>
      <c r="AR674" s="25"/>
      <c r="AS674" s="25"/>
      <c r="AT674" s="25"/>
    </row>
    <row r="675" spans="1:46" ht="15" x14ac:dyDescent="0.25">
      <c r="A675" s="58"/>
      <c r="B675" s="58"/>
      <c r="C675" s="61"/>
      <c r="D675" s="61"/>
      <c r="E675" s="58"/>
      <c r="F675" s="58"/>
      <c r="G675" s="58"/>
      <c r="H675" s="9">
        <v>0</v>
      </c>
      <c r="I675" s="9">
        <v>0</v>
      </c>
      <c r="J675" s="9">
        <f t="shared" si="50"/>
        <v>0</v>
      </c>
      <c r="K675" s="65"/>
      <c r="L675" s="12"/>
      <c r="M675" s="29">
        <f t="shared" si="53"/>
        <v>0</v>
      </c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134"/>
      <c r="AM675" s="25"/>
      <c r="AN675" s="25"/>
      <c r="AO675" s="25"/>
      <c r="AP675" s="25"/>
      <c r="AQ675" s="25"/>
      <c r="AR675" s="25"/>
      <c r="AS675" s="25"/>
      <c r="AT675" s="25"/>
    </row>
    <row r="676" spans="1:46" ht="15" x14ac:dyDescent="0.25">
      <c r="A676" s="58"/>
      <c r="B676" s="58"/>
      <c r="C676" s="61"/>
      <c r="D676" s="61"/>
      <c r="E676" s="58"/>
      <c r="F676" s="58"/>
      <c r="G676" s="58"/>
      <c r="H676" s="9">
        <v>0</v>
      </c>
      <c r="I676" s="9">
        <v>0</v>
      </c>
      <c r="J676" s="9">
        <f t="shared" si="50"/>
        <v>0</v>
      </c>
      <c r="K676" s="65"/>
      <c r="L676" s="12"/>
      <c r="M676" s="29">
        <f t="shared" si="53"/>
        <v>0</v>
      </c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134"/>
      <c r="AM676" s="25"/>
      <c r="AN676" s="25"/>
      <c r="AO676" s="25"/>
      <c r="AP676" s="25"/>
      <c r="AQ676" s="25"/>
      <c r="AR676" s="25"/>
      <c r="AS676" s="25"/>
      <c r="AT676" s="25"/>
    </row>
    <row r="677" spans="1:46" ht="15" x14ac:dyDescent="0.25">
      <c r="A677" s="58"/>
      <c r="B677" s="58"/>
      <c r="C677" s="61"/>
      <c r="D677" s="61"/>
      <c r="E677" s="58"/>
      <c r="F677" s="58"/>
      <c r="G677" s="58"/>
      <c r="H677" s="9">
        <v>0</v>
      </c>
      <c r="I677" s="9">
        <v>0</v>
      </c>
      <c r="J677" s="9">
        <f t="shared" si="50"/>
        <v>0</v>
      </c>
      <c r="K677" s="65"/>
      <c r="L677" s="12"/>
      <c r="M677" s="29">
        <f t="shared" si="53"/>
        <v>0</v>
      </c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134"/>
      <c r="AM677" s="25"/>
      <c r="AN677" s="25"/>
      <c r="AO677" s="25"/>
      <c r="AP677" s="25"/>
      <c r="AQ677" s="25"/>
      <c r="AR677" s="25"/>
      <c r="AS677" s="25"/>
      <c r="AT677" s="25"/>
    </row>
    <row r="678" spans="1:46" ht="15" x14ac:dyDescent="0.25">
      <c r="A678" s="58"/>
      <c r="B678" s="58"/>
      <c r="C678" s="61"/>
      <c r="D678" s="61"/>
      <c r="E678" s="58"/>
      <c r="F678" s="58"/>
      <c r="G678" s="58"/>
      <c r="H678" s="9">
        <v>0</v>
      </c>
      <c r="I678" s="9">
        <v>0</v>
      </c>
      <c r="J678" s="9">
        <f t="shared" ref="J678:J709" si="54">IF(A678="ტენდერი",IF(E678="საკუთარი",0,IF(E678="cib",0,IF(E678="usaid",0,IF(E678="FMD",0,I678-K678)))),0)</f>
        <v>0</v>
      </c>
      <c r="K678" s="65"/>
      <c r="L678" s="12"/>
      <c r="M678" s="29">
        <f t="shared" si="53"/>
        <v>0</v>
      </c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134"/>
      <c r="AM678" s="25"/>
      <c r="AN678" s="25"/>
      <c r="AO678" s="25"/>
      <c r="AP678" s="25"/>
      <c r="AQ678" s="25"/>
      <c r="AR678" s="25"/>
      <c r="AS678" s="25"/>
      <c r="AT678" s="25"/>
    </row>
    <row r="679" spans="1:46" ht="15" x14ac:dyDescent="0.25">
      <c r="A679" s="58"/>
      <c r="B679" s="58"/>
      <c r="C679" s="61"/>
      <c r="D679" s="61"/>
      <c r="E679" s="58"/>
      <c r="F679" s="58"/>
      <c r="G679" s="58"/>
      <c r="H679" s="9">
        <v>0</v>
      </c>
      <c r="I679" s="9">
        <v>0</v>
      </c>
      <c r="J679" s="9">
        <f t="shared" si="54"/>
        <v>0</v>
      </c>
      <c r="K679" s="65"/>
      <c r="L679" s="12"/>
      <c r="M679" s="29">
        <f t="shared" si="53"/>
        <v>0</v>
      </c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134"/>
      <c r="AM679" s="25"/>
      <c r="AN679" s="25"/>
      <c r="AO679" s="25"/>
      <c r="AP679" s="25"/>
      <c r="AQ679" s="25"/>
      <c r="AR679" s="25"/>
      <c r="AS679" s="25"/>
      <c r="AT679" s="25"/>
    </row>
    <row r="680" spans="1:46" ht="15" x14ac:dyDescent="0.25">
      <c r="A680" s="58"/>
      <c r="B680" s="58"/>
      <c r="C680" s="61"/>
      <c r="D680" s="61"/>
      <c r="E680" s="58"/>
      <c r="F680" s="58"/>
      <c r="G680" s="58"/>
      <c r="H680" s="26"/>
      <c r="I680" s="9">
        <v>0</v>
      </c>
      <c r="J680" s="9">
        <f t="shared" si="54"/>
        <v>0</v>
      </c>
      <c r="K680" s="65"/>
      <c r="L680" s="12"/>
      <c r="M680" s="29">
        <f t="shared" si="53"/>
        <v>0</v>
      </c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134"/>
      <c r="AM680" s="25"/>
      <c r="AN680" s="25"/>
      <c r="AO680" s="25"/>
      <c r="AP680" s="25"/>
      <c r="AQ680" s="25"/>
      <c r="AR680" s="25"/>
      <c r="AS680" s="25"/>
      <c r="AT680" s="25"/>
    </row>
    <row r="681" spans="1:46" ht="15" x14ac:dyDescent="0.25">
      <c r="A681" s="58"/>
      <c r="B681" s="58"/>
      <c r="C681" s="61"/>
      <c r="D681" s="61"/>
      <c r="E681" s="58"/>
      <c r="F681" s="58"/>
      <c r="G681" s="58"/>
      <c r="H681" s="26"/>
      <c r="I681" s="9">
        <v>0</v>
      </c>
      <c r="J681" s="9">
        <f t="shared" si="54"/>
        <v>0</v>
      </c>
      <c r="K681" s="65"/>
      <c r="L681" s="12"/>
      <c r="M681" s="29">
        <f t="shared" si="53"/>
        <v>0</v>
      </c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134"/>
      <c r="AM681" s="25"/>
      <c r="AN681" s="25"/>
      <c r="AO681" s="25"/>
      <c r="AP681" s="25"/>
      <c r="AQ681" s="25"/>
      <c r="AR681" s="25"/>
      <c r="AS681" s="25"/>
      <c r="AT681" s="25"/>
    </row>
    <row r="682" spans="1:46" ht="15" x14ac:dyDescent="0.25">
      <c r="A682" s="58"/>
      <c r="B682" s="58"/>
      <c r="C682" s="61"/>
      <c r="D682" s="61"/>
      <c r="E682" s="58"/>
      <c r="F682" s="58"/>
      <c r="G682" s="58"/>
      <c r="H682" s="26"/>
      <c r="I682" s="9">
        <v>0</v>
      </c>
      <c r="J682" s="9">
        <f t="shared" si="54"/>
        <v>0</v>
      </c>
      <c r="K682" s="65"/>
      <c r="L682" s="12"/>
      <c r="M682" s="29">
        <f t="shared" si="53"/>
        <v>0</v>
      </c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134"/>
      <c r="AM682" s="25"/>
      <c r="AN682" s="25"/>
      <c r="AO682" s="25"/>
      <c r="AP682" s="25"/>
      <c r="AQ682" s="25"/>
      <c r="AR682" s="25"/>
      <c r="AS682" s="25"/>
      <c r="AT682" s="25"/>
    </row>
    <row r="683" spans="1:46" ht="15" x14ac:dyDescent="0.25">
      <c r="A683" s="58"/>
      <c r="B683" s="58"/>
      <c r="C683" s="61"/>
      <c r="D683" s="61"/>
      <c r="E683" s="58"/>
      <c r="F683" s="58"/>
      <c r="G683" s="58"/>
      <c r="H683" s="26"/>
      <c r="I683" s="9">
        <v>0</v>
      </c>
      <c r="J683" s="9">
        <f t="shared" si="54"/>
        <v>0</v>
      </c>
      <c r="K683" s="65"/>
      <c r="L683" s="12"/>
      <c r="M683" s="29">
        <f t="shared" si="53"/>
        <v>0</v>
      </c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134"/>
      <c r="AM683" s="25"/>
      <c r="AN683" s="25"/>
      <c r="AO683" s="25"/>
      <c r="AP683" s="25"/>
      <c r="AQ683" s="25"/>
      <c r="AR683" s="25"/>
      <c r="AS683" s="25"/>
      <c r="AT683" s="25"/>
    </row>
    <row r="684" spans="1:46" ht="15" x14ac:dyDescent="0.25">
      <c r="A684" s="58"/>
      <c r="B684" s="58"/>
      <c r="C684" s="61"/>
      <c r="D684" s="61"/>
      <c r="E684" s="58"/>
      <c r="F684" s="58"/>
      <c r="G684" s="58"/>
      <c r="H684" s="26"/>
      <c r="I684" s="26"/>
      <c r="J684" s="9">
        <f t="shared" si="54"/>
        <v>0</v>
      </c>
      <c r="K684" s="65"/>
      <c r="L684" s="12"/>
      <c r="M684" s="29">
        <f t="shared" si="53"/>
        <v>0</v>
      </c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134"/>
      <c r="AM684" s="25"/>
      <c r="AN684" s="25"/>
      <c r="AO684" s="25"/>
      <c r="AP684" s="25"/>
      <c r="AQ684" s="25"/>
      <c r="AR684" s="25"/>
      <c r="AS684" s="25"/>
      <c r="AT684" s="25"/>
    </row>
    <row r="685" spans="1:46" ht="15" x14ac:dyDescent="0.25">
      <c r="A685" s="58"/>
      <c r="B685" s="58"/>
      <c r="C685" s="61"/>
      <c r="D685" s="61"/>
      <c r="E685" s="58"/>
      <c r="F685" s="58"/>
      <c r="G685" s="58"/>
      <c r="H685" s="26"/>
      <c r="I685" s="26"/>
      <c r="J685" s="9">
        <f t="shared" si="54"/>
        <v>0</v>
      </c>
      <c r="K685" s="65"/>
      <c r="L685" s="12"/>
      <c r="M685" s="29">
        <f t="shared" si="53"/>
        <v>0</v>
      </c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134"/>
      <c r="AM685" s="25"/>
      <c r="AN685" s="25"/>
      <c r="AO685" s="25"/>
      <c r="AP685" s="25"/>
      <c r="AQ685" s="25"/>
      <c r="AR685" s="25"/>
      <c r="AS685" s="25"/>
      <c r="AT685" s="25"/>
    </row>
    <row r="686" spans="1:46" ht="15" x14ac:dyDescent="0.25">
      <c r="A686" s="58"/>
      <c r="B686" s="58"/>
      <c r="C686" s="61"/>
      <c r="D686" s="61"/>
      <c r="E686" s="58"/>
      <c r="F686" s="58"/>
      <c r="G686" s="58"/>
      <c r="H686" s="26"/>
      <c r="I686" s="26"/>
      <c r="J686" s="9">
        <f t="shared" si="54"/>
        <v>0</v>
      </c>
      <c r="K686" s="65"/>
      <c r="L686" s="12"/>
      <c r="M686" s="29">
        <f t="shared" si="53"/>
        <v>0</v>
      </c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134"/>
      <c r="AM686" s="25"/>
      <c r="AN686" s="25"/>
      <c r="AO686" s="25"/>
      <c r="AP686" s="25"/>
      <c r="AQ686" s="25"/>
      <c r="AR686" s="25"/>
      <c r="AS686" s="25"/>
      <c r="AT686" s="25"/>
    </row>
    <row r="687" spans="1:46" ht="15" x14ac:dyDescent="0.25">
      <c r="A687" s="58"/>
      <c r="B687" s="58"/>
      <c r="C687" s="61"/>
      <c r="D687" s="61"/>
      <c r="E687" s="58"/>
      <c r="F687" s="58"/>
      <c r="G687" s="58"/>
      <c r="H687" s="26"/>
      <c r="I687" s="26"/>
      <c r="J687" s="9">
        <f t="shared" si="54"/>
        <v>0</v>
      </c>
      <c r="K687" s="65"/>
      <c r="L687" s="12"/>
      <c r="M687" s="29">
        <f t="shared" si="53"/>
        <v>0</v>
      </c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134"/>
      <c r="AM687" s="25"/>
      <c r="AN687" s="25"/>
      <c r="AO687" s="25"/>
      <c r="AP687" s="25"/>
      <c r="AQ687" s="25"/>
      <c r="AR687" s="25"/>
      <c r="AS687" s="25"/>
      <c r="AT687" s="25"/>
    </row>
    <row r="688" spans="1:46" ht="15" x14ac:dyDescent="0.25">
      <c r="A688" s="58"/>
      <c r="B688" s="58"/>
      <c r="C688" s="61"/>
      <c r="D688" s="61"/>
      <c r="E688" s="58"/>
      <c r="F688" s="58"/>
      <c r="G688" s="58"/>
      <c r="H688" s="26"/>
      <c r="I688" s="26"/>
      <c r="J688" s="9">
        <f t="shared" si="54"/>
        <v>0</v>
      </c>
      <c r="K688" s="65"/>
      <c r="L688" s="12"/>
      <c r="M688" s="29">
        <f t="shared" si="53"/>
        <v>0</v>
      </c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134"/>
      <c r="AM688" s="25"/>
      <c r="AN688" s="25"/>
      <c r="AO688" s="25"/>
      <c r="AP688" s="25"/>
      <c r="AQ688" s="25"/>
      <c r="AR688" s="25"/>
      <c r="AS688" s="25"/>
      <c r="AT688" s="25"/>
    </row>
    <row r="689" spans="1:46" ht="15" x14ac:dyDescent="0.25">
      <c r="A689" s="58"/>
      <c r="B689" s="58"/>
      <c r="C689" s="61"/>
      <c r="D689" s="61"/>
      <c r="E689" s="58"/>
      <c r="F689" s="58"/>
      <c r="G689" s="58"/>
      <c r="H689" s="26"/>
      <c r="I689" s="26"/>
      <c r="J689" s="9">
        <f t="shared" si="54"/>
        <v>0</v>
      </c>
      <c r="K689" s="65"/>
      <c r="L689" s="25"/>
      <c r="M689" s="29">
        <f t="shared" si="53"/>
        <v>0</v>
      </c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134"/>
      <c r="AM689" s="25"/>
      <c r="AN689" s="25"/>
      <c r="AO689" s="25"/>
      <c r="AP689" s="25"/>
      <c r="AQ689" s="25"/>
      <c r="AR689" s="25"/>
      <c r="AS689" s="25"/>
      <c r="AT689" s="25"/>
    </row>
    <row r="690" spans="1:46" ht="15" x14ac:dyDescent="0.25">
      <c r="A690" s="58"/>
      <c r="B690" s="58"/>
      <c r="C690" s="61"/>
      <c r="D690" s="61"/>
      <c r="E690" s="58"/>
      <c r="F690" s="58"/>
      <c r="G690" s="58"/>
      <c r="H690" s="26"/>
      <c r="I690" s="26"/>
      <c r="J690" s="9">
        <f t="shared" si="54"/>
        <v>0</v>
      </c>
      <c r="K690" s="65"/>
      <c r="L690" s="25"/>
      <c r="M690" s="29">
        <f t="shared" si="53"/>
        <v>0</v>
      </c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134"/>
      <c r="AM690" s="25"/>
      <c r="AN690" s="25"/>
      <c r="AO690" s="25"/>
      <c r="AP690" s="25"/>
      <c r="AQ690" s="25"/>
      <c r="AR690" s="25"/>
      <c r="AS690" s="25"/>
      <c r="AT690" s="25"/>
    </row>
    <row r="691" spans="1:46" x14ac:dyDescent="0.25">
      <c r="A691" s="58"/>
      <c r="B691" s="58"/>
      <c r="C691" s="61"/>
      <c r="D691" s="61"/>
      <c r="E691" s="58"/>
      <c r="F691" s="58"/>
      <c r="G691" s="58"/>
      <c r="H691" s="26"/>
      <c r="I691" s="26"/>
      <c r="J691" s="9">
        <f t="shared" si="54"/>
        <v>0</v>
      </c>
      <c r="K691" s="6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134"/>
      <c r="AM691" s="25"/>
      <c r="AN691" s="25"/>
      <c r="AO691" s="25"/>
      <c r="AP691" s="25"/>
      <c r="AQ691" s="25"/>
      <c r="AR691" s="25"/>
      <c r="AS691" s="25"/>
      <c r="AT691" s="25"/>
    </row>
    <row r="692" spans="1:46" x14ac:dyDescent="0.25">
      <c r="A692" s="58"/>
      <c r="B692" s="58"/>
      <c r="C692" s="61"/>
      <c r="D692" s="61"/>
      <c r="E692" s="58"/>
      <c r="F692" s="58"/>
      <c r="G692" s="58"/>
      <c r="H692" s="26"/>
      <c r="I692" s="26"/>
      <c r="J692" s="9">
        <f t="shared" si="54"/>
        <v>0</v>
      </c>
      <c r="K692" s="6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134"/>
      <c r="AM692" s="25"/>
      <c r="AN692" s="25"/>
      <c r="AO692" s="25"/>
      <c r="AP692" s="25"/>
      <c r="AQ692" s="25"/>
      <c r="AR692" s="25"/>
      <c r="AS692" s="25"/>
      <c r="AT692" s="25"/>
    </row>
    <row r="693" spans="1:46" x14ac:dyDescent="0.25">
      <c r="A693" s="58"/>
      <c r="B693" s="58"/>
      <c r="C693" s="61"/>
      <c r="D693" s="61"/>
      <c r="E693" s="58"/>
      <c r="F693" s="58"/>
      <c r="G693" s="58"/>
      <c r="H693" s="26"/>
      <c r="I693" s="26"/>
      <c r="J693" s="9">
        <f t="shared" si="54"/>
        <v>0</v>
      </c>
      <c r="K693" s="6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134"/>
      <c r="AM693" s="25"/>
      <c r="AN693" s="25"/>
      <c r="AO693" s="25"/>
      <c r="AP693" s="25"/>
      <c r="AQ693" s="25"/>
      <c r="AR693" s="25"/>
      <c r="AS693" s="25"/>
      <c r="AT693" s="25"/>
    </row>
    <row r="694" spans="1:46" x14ac:dyDescent="0.25">
      <c r="A694" s="58"/>
      <c r="B694" s="58"/>
      <c r="C694" s="61"/>
      <c r="D694" s="61"/>
      <c r="E694" s="58"/>
      <c r="F694" s="58"/>
      <c r="G694" s="58"/>
      <c r="H694" s="26"/>
      <c r="I694" s="26"/>
      <c r="J694" s="9">
        <f t="shared" si="54"/>
        <v>0</v>
      </c>
      <c r="K694" s="6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134"/>
      <c r="AM694" s="25"/>
      <c r="AN694" s="25"/>
      <c r="AO694" s="25"/>
      <c r="AP694" s="25"/>
      <c r="AQ694" s="25"/>
      <c r="AR694" s="25"/>
      <c r="AS694" s="25"/>
      <c r="AT694" s="25"/>
    </row>
    <row r="695" spans="1:46" x14ac:dyDescent="0.25">
      <c r="A695" s="58"/>
      <c r="B695" s="58"/>
      <c r="C695" s="61"/>
      <c r="D695" s="61"/>
      <c r="E695" s="58"/>
      <c r="F695" s="58"/>
      <c r="G695" s="33"/>
      <c r="H695" s="26"/>
      <c r="I695" s="26"/>
      <c r="J695" s="26"/>
      <c r="K695" s="65"/>
      <c r="L695" s="25"/>
      <c r="M695" s="184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134"/>
      <c r="AM695" s="25"/>
      <c r="AN695" s="25"/>
      <c r="AO695" s="25"/>
      <c r="AP695" s="25"/>
      <c r="AQ695" s="25"/>
      <c r="AR695" s="25"/>
      <c r="AS695" s="25"/>
      <c r="AT695" s="25"/>
    </row>
    <row r="696" spans="1:46" x14ac:dyDescent="0.25">
      <c r="A696" s="58"/>
      <c r="B696" s="58"/>
      <c r="C696" s="61"/>
      <c r="D696" s="61"/>
      <c r="E696" s="58"/>
      <c r="F696" s="58"/>
      <c r="G696" s="58"/>
      <c r="H696" s="26"/>
      <c r="I696" s="26"/>
      <c r="J696" s="26"/>
      <c r="K696" s="65"/>
      <c r="L696" s="184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134"/>
      <c r="AM696" s="25"/>
      <c r="AN696" s="25"/>
      <c r="AO696" s="25"/>
      <c r="AP696" s="25"/>
      <c r="AQ696" s="25"/>
      <c r="AR696" s="25"/>
      <c r="AS696" s="25"/>
      <c r="AT696" s="25"/>
    </row>
    <row r="697" spans="1:46" x14ac:dyDescent="0.25">
      <c r="A697" s="58"/>
      <c r="B697" s="58"/>
      <c r="C697" s="61"/>
      <c r="D697" s="61"/>
      <c r="E697" s="58"/>
      <c r="F697" s="58"/>
      <c r="G697" s="58"/>
      <c r="H697" s="26"/>
      <c r="I697" s="26"/>
      <c r="J697" s="26"/>
      <c r="K697" s="65"/>
      <c r="L697" s="184"/>
      <c r="M697" s="184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134"/>
      <c r="AM697" s="25"/>
      <c r="AN697" s="25"/>
      <c r="AO697" s="25"/>
      <c r="AP697" s="25"/>
      <c r="AQ697" s="25"/>
      <c r="AR697" s="25"/>
      <c r="AS697" s="25"/>
      <c r="AT697" s="25"/>
    </row>
    <row r="698" spans="1:46" x14ac:dyDescent="0.25">
      <c r="A698" s="58"/>
      <c r="B698" s="58"/>
      <c r="C698" s="61"/>
      <c r="D698" s="61"/>
      <c r="E698" s="58"/>
      <c r="F698" s="58"/>
      <c r="G698" s="58"/>
      <c r="H698" s="26"/>
      <c r="I698" s="26"/>
      <c r="J698" s="26"/>
      <c r="K698" s="6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134"/>
      <c r="AM698" s="25"/>
      <c r="AN698" s="25"/>
      <c r="AO698" s="25"/>
      <c r="AP698" s="25"/>
      <c r="AQ698" s="25"/>
      <c r="AR698" s="25"/>
      <c r="AS698" s="25"/>
      <c r="AT698" s="25"/>
    </row>
    <row r="699" spans="1:46" x14ac:dyDescent="0.25">
      <c r="A699" s="58"/>
      <c r="B699" s="58"/>
      <c r="C699" s="61"/>
      <c r="D699" s="61"/>
      <c r="E699" s="58"/>
      <c r="F699" s="58"/>
      <c r="G699" s="58"/>
      <c r="H699" s="26"/>
      <c r="I699" s="26"/>
      <c r="J699" s="26"/>
      <c r="K699" s="6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134"/>
      <c r="AM699" s="25"/>
      <c r="AN699" s="25"/>
      <c r="AO699" s="25"/>
      <c r="AP699" s="25"/>
      <c r="AQ699" s="25"/>
      <c r="AR699" s="25"/>
      <c r="AS699" s="25"/>
      <c r="AT699" s="25"/>
    </row>
    <row r="700" spans="1:46" x14ac:dyDescent="0.25">
      <c r="A700" s="58"/>
      <c r="B700" s="58"/>
      <c r="C700" s="61"/>
      <c r="D700" s="61"/>
      <c r="E700" s="58"/>
      <c r="F700" s="58"/>
      <c r="G700" s="58"/>
      <c r="H700" s="26"/>
      <c r="I700" s="26"/>
      <c r="J700" s="26"/>
      <c r="K700" s="6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134"/>
      <c r="AM700" s="25"/>
      <c r="AN700" s="25"/>
      <c r="AO700" s="25"/>
      <c r="AP700" s="25"/>
      <c r="AQ700" s="25"/>
      <c r="AR700" s="25"/>
      <c r="AS700" s="25"/>
      <c r="AT700" s="25"/>
    </row>
    <row r="701" spans="1:46" x14ac:dyDescent="0.25">
      <c r="A701" s="58"/>
      <c r="B701" s="58"/>
      <c r="C701" s="61"/>
      <c r="D701" s="61"/>
      <c r="E701" s="58"/>
      <c r="F701" s="58"/>
      <c r="G701" s="58"/>
      <c r="H701" s="26"/>
      <c r="I701" s="26"/>
      <c r="J701" s="26"/>
      <c r="K701" s="6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134"/>
      <c r="AM701" s="25"/>
      <c r="AN701" s="25"/>
      <c r="AO701" s="25"/>
      <c r="AP701" s="25"/>
      <c r="AQ701" s="25"/>
      <c r="AR701" s="25"/>
      <c r="AS701" s="25"/>
      <c r="AT701" s="25"/>
    </row>
    <row r="702" spans="1:46" x14ac:dyDescent="0.25">
      <c r="A702" s="58"/>
      <c r="B702" s="58"/>
      <c r="C702" s="61"/>
      <c r="D702" s="61"/>
      <c r="E702" s="58"/>
      <c r="F702" s="58"/>
      <c r="G702" s="58"/>
      <c r="H702" s="26"/>
      <c r="I702" s="26"/>
      <c r="J702" s="26"/>
      <c r="K702" s="6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134"/>
      <c r="AM702" s="25"/>
      <c r="AN702" s="25"/>
      <c r="AO702" s="25"/>
      <c r="AP702" s="25"/>
      <c r="AQ702" s="25"/>
      <c r="AR702" s="25"/>
      <c r="AS702" s="25"/>
      <c r="AT702" s="25"/>
    </row>
    <row r="703" spans="1:46" x14ac:dyDescent="0.25">
      <c r="A703" s="58"/>
      <c r="B703" s="58"/>
      <c r="C703" s="61"/>
      <c r="D703" s="61"/>
      <c r="E703" s="58"/>
      <c r="F703" s="58"/>
      <c r="G703" s="58"/>
      <c r="H703" s="26"/>
      <c r="I703" s="26"/>
      <c r="J703" s="26"/>
      <c r="K703" s="6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134"/>
      <c r="AM703" s="25"/>
      <c r="AN703" s="25"/>
      <c r="AO703" s="25"/>
      <c r="AP703" s="25"/>
      <c r="AQ703" s="25"/>
      <c r="AR703" s="25"/>
      <c r="AS703" s="25"/>
      <c r="AT703" s="25"/>
    </row>
    <row r="704" spans="1:46" x14ac:dyDescent="0.25">
      <c r="A704" s="58"/>
      <c r="B704" s="58"/>
      <c r="C704" s="61"/>
      <c r="D704" s="61"/>
      <c r="E704" s="58"/>
      <c r="F704" s="58"/>
      <c r="G704" s="58"/>
      <c r="H704" s="26"/>
      <c r="I704" s="26"/>
      <c r="J704" s="26"/>
      <c r="K704" s="6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134"/>
      <c r="AM704" s="25"/>
      <c r="AN704" s="25"/>
      <c r="AO704" s="25"/>
      <c r="AP704" s="25"/>
      <c r="AQ704" s="25"/>
      <c r="AR704" s="25"/>
      <c r="AS704" s="25"/>
      <c r="AT704" s="25"/>
    </row>
    <row r="705" spans="1:46" x14ac:dyDescent="0.25">
      <c r="A705" s="58"/>
      <c r="B705" s="58"/>
      <c r="C705" s="61"/>
      <c r="D705" s="61"/>
      <c r="E705" s="58"/>
      <c r="F705" s="58"/>
      <c r="G705" s="58"/>
      <c r="H705" s="26"/>
      <c r="I705" s="26"/>
      <c r="J705" s="26"/>
      <c r="K705" s="6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134"/>
      <c r="AM705" s="25"/>
      <c r="AN705" s="25"/>
      <c r="AO705" s="25"/>
      <c r="AP705" s="25"/>
      <c r="AQ705" s="25"/>
      <c r="AR705" s="25"/>
      <c r="AS705" s="25"/>
      <c r="AT705" s="25"/>
    </row>
    <row r="706" spans="1:46" x14ac:dyDescent="0.25">
      <c r="A706" s="58"/>
      <c r="B706" s="58"/>
      <c r="C706" s="61"/>
      <c r="D706" s="61"/>
      <c r="E706" s="58"/>
      <c r="F706" s="58"/>
      <c r="G706" s="58"/>
      <c r="H706" s="26"/>
      <c r="I706" s="26"/>
      <c r="J706" s="26"/>
      <c r="K706" s="6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134"/>
      <c r="AM706" s="25"/>
      <c r="AN706" s="25"/>
      <c r="AO706" s="25"/>
      <c r="AP706" s="25"/>
      <c r="AQ706" s="25"/>
      <c r="AR706" s="25"/>
      <c r="AS706" s="25"/>
      <c r="AT706" s="25"/>
    </row>
    <row r="707" spans="1:46" x14ac:dyDescent="0.25">
      <c r="A707" s="58"/>
      <c r="B707" s="58"/>
      <c r="C707" s="61"/>
      <c r="D707" s="61"/>
      <c r="E707" s="58"/>
      <c r="F707" s="58"/>
      <c r="G707" s="58"/>
      <c r="H707" s="26"/>
      <c r="I707" s="26"/>
      <c r="J707" s="26"/>
      <c r="K707" s="6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134"/>
      <c r="AM707" s="25"/>
      <c r="AN707" s="25"/>
      <c r="AO707" s="25"/>
      <c r="AP707" s="25"/>
      <c r="AQ707" s="25"/>
      <c r="AR707" s="25"/>
      <c r="AS707" s="25"/>
      <c r="AT707" s="25"/>
    </row>
    <row r="708" spans="1:46" x14ac:dyDescent="0.25">
      <c r="A708" s="58"/>
      <c r="B708" s="58"/>
      <c r="C708" s="61"/>
      <c r="D708" s="61"/>
      <c r="E708" s="58"/>
      <c r="F708" s="58"/>
      <c r="G708" s="58"/>
      <c r="H708" s="26"/>
      <c r="I708" s="26"/>
      <c r="J708" s="26"/>
      <c r="K708" s="6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134"/>
      <c r="AM708" s="25"/>
      <c r="AN708" s="25"/>
      <c r="AO708" s="25"/>
      <c r="AP708" s="25"/>
      <c r="AQ708" s="25"/>
      <c r="AR708" s="25"/>
      <c r="AS708" s="25"/>
      <c r="AT708" s="25"/>
    </row>
    <row r="709" spans="1:46" x14ac:dyDescent="0.25">
      <c r="A709" s="58"/>
      <c r="B709" s="58"/>
      <c r="C709" s="61"/>
      <c r="D709" s="61"/>
      <c r="E709" s="58"/>
      <c r="F709" s="58"/>
      <c r="G709" s="58"/>
      <c r="H709" s="26"/>
      <c r="I709" s="26"/>
      <c r="J709" s="26"/>
      <c r="K709" s="6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134"/>
      <c r="AM709" s="25"/>
      <c r="AN709" s="25"/>
      <c r="AO709" s="25"/>
      <c r="AP709" s="25"/>
      <c r="AQ709" s="25"/>
      <c r="AR709" s="25"/>
      <c r="AS709" s="25"/>
      <c r="AT709" s="25"/>
    </row>
    <row r="710" spans="1:46" x14ac:dyDescent="0.25">
      <c r="A710" s="58"/>
      <c r="B710" s="58"/>
      <c r="C710" s="61"/>
      <c r="D710" s="61"/>
      <c r="E710" s="58"/>
      <c r="F710" s="58"/>
      <c r="G710" s="58"/>
      <c r="H710" s="26"/>
      <c r="I710" s="26"/>
      <c r="J710" s="26"/>
      <c r="K710" s="6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134"/>
      <c r="AM710" s="25"/>
      <c r="AN710" s="25"/>
      <c r="AO710" s="25"/>
      <c r="AP710" s="25"/>
      <c r="AQ710" s="25"/>
      <c r="AR710" s="25"/>
      <c r="AS710" s="25"/>
      <c r="AT710" s="25"/>
    </row>
    <row r="711" spans="1:46" x14ac:dyDescent="0.25">
      <c r="A711" s="58"/>
      <c r="B711" s="58"/>
      <c r="C711" s="61"/>
      <c r="D711" s="61"/>
      <c r="E711" s="58"/>
      <c r="F711" s="58"/>
      <c r="G711" s="58"/>
      <c r="H711" s="26"/>
      <c r="I711" s="26"/>
      <c r="J711" s="26"/>
      <c r="K711" s="6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134"/>
      <c r="AM711" s="25"/>
      <c r="AN711" s="25"/>
      <c r="AO711" s="25"/>
      <c r="AP711" s="25"/>
      <c r="AQ711" s="25"/>
      <c r="AR711" s="25"/>
      <c r="AS711" s="25"/>
      <c r="AT711" s="25"/>
    </row>
    <row r="712" spans="1:46" x14ac:dyDescent="0.25">
      <c r="A712" s="58"/>
      <c r="B712" s="58"/>
      <c r="C712" s="61"/>
      <c r="D712" s="61"/>
      <c r="E712" s="58"/>
      <c r="F712" s="58"/>
      <c r="G712" s="58"/>
      <c r="H712" s="26"/>
      <c r="I712" s="26"/>
      <c r="J712" s="26"/>
      <c r="K712" s="6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134"/>
      <c r="AM712" s="25"/>
      <c r="AN712" s="25"/>
      <c r="AO712" s="25"/>
      <c r="AP712" s="25"/>
      <c r="AQ712" s="25"/>
      <c r="AR712" s="25"/>
      <c r="AS712" s="25"/>
      <c r="AT712" s="25"/>
    </row>
    <row r="713" spans="1:46" x14ac:dyDescent="0.25">
      <c r="A713" s="58"/>
      <c r="B713" s="58"/>
      <c r="C713" s="61"/>
      <c r="D713" s="61"/>
      <c r="E713" s="58"/>
      <c r="F713" s="58"/>
      <c r="G713" s="58"/>
      <c r="H713" s="26"/>
      <c r="I713" s="26"/>
      <c r="J713" s="26"/>
      <c r="K713" s="6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134"/>
      <c r="AM713" s="25"/>
      <c r="AN713" s="25"/>
      <c r="AO713" s="25"/>
      <c r="AP713" s="25"/>
      <c r="AQ713" s="25"/>
      <c r="AR713" s="25"/>
      <c r="AS713" s="25"/>
      <c r="AT713" s="25"/>
    </row>
    <row r="714" spans="1:46" x14ac:dyDescent="0.25">
      <c r="A714" s="58"/>
      <c r="B714" s="58"/>
      <c r="C714" s="61"/>
      <c r="D714" s="61"/>
      <c r="E714" s="58"/>
      <c r="F714" s="58"/>
      <c r="G714" s="58"/>
      <c r="H714" s="26"/>
      <c r="I714" s="26"/>
      <c r="J714" s="26"/>
      <c r="K714" s="6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134"/>
      <c r="AM714" s="25"/>
      <c r="AN714" s="25"/>
      <c r="AO714" s="25"/>
      <c r="AP714" s="25"/>
      <c r="AQ714" s="25"/>
      <c r="AR714" s="25"/>
      <c r="AS714" s="25"/>
      <c r="AT714" s="25"/>
    </row>
    <row r="715" spans="1:46" x14ac:dyDescent="0.25">
      <c r="A715" s="58"/>
      <c r="B715" s="58"/>
      <c r="C715" s="61"/>
      <c r="D715" s="61"/>
      <c r="E715" s="58"/>
      <c r="F715" s="58"/>
      <c r="G715" s="58"/>
      <c r="H715" s="26"/>
      <c r="I715" s="26"/>
      <c r="J715" s="26"/>
      <c r="K715" s="6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134"/>
      <c r="AM715" s="25"/>
      <c r="AN715" s="25"/>
      <c r="AO715" s="25"/>
      <c r="AP715" s="25"/>
      <c r="AQ715" s="25"/>
      <c r="AR715" s="25"/>
      <c r="AS715" s="25"/>
      <c r="AT715" s="25"/>
    </row>
    <row r="716" spans="1:46" x14ac:dyDescent="0.25">
      <c r="A716" s="58"/>
      <c r="B716" s="58"/>
      <c r="C716" s="61"/>
      <c r="D716" s="61"/>
      <c r="E716" s="58"/>
      <c r="F716" s="58"/>
      <c r="G716" s="58"/>
      <c r="H716" s="26"/>
      <c r="I716" s="26"/>
      <c r="J716" s="26"/>
      <c r="K716" s="6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134"/>
      <c r="AM716" s="25"/>
      <c r="AN716" s="25"/>
      <c r="AO716" s="25"/>
      <c r="AP716" s="25"/>
      <c r="AQ716" s="25"/>
      <c r="AR716" s="25"/>
      <c r="AS716" s="25"/>
      <c r="AT716" s="25"/>
    </row>
    <row r="717" spans="1:46" x14ac:dyDescent="0.25">
      <c r="A717" s="58"/>
      <c r="B717" s="58"/>
      <c r="C717" s="61"/>
      <c r="D717" s="61"/>
      <c r="E717" s="58"/>
      <c r="F717" s="58"/>
      <c r="G717" s="58"/>
      <c r="H717" s="26"/>
      <c r="I717" s="26"/>
      <c r="J717" s="26"/>
      <c r="K717" s="6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134"/>
      <c r="AM717" s="25"/>
      <c r="AN717" s="25"/>
      <c r="AO717" s="25"/>
      <c r="AP717" s="25"/>
      <c r="AQ717" s="25"/>
      <c r="AR717" s="25"/>
      <c r="AS717" s="25"/>
      <c r="AT717" s="25"/>
    </row>
    <row r="718" spans="1:46" x14ac:dyDescent="0.25">
      <c r="A718" s="58"/>
      <c r="B718" s="58"/>
      <c r="C718" s="61"/>
      <c r="D718" s="61"/>
      <c r="E718" s="58"/>
      <c r="F718" s="58"/>
      <c r="G718" s="58"/>
      <c r="H718" s="26"/>
      <c r="I718" s="26"/>
      <c r="J718" s="26"/>
      <c r="K718" s="6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134"/>
      <c r="AM718" s="25"/>
      <c r="AN718" s="25"/>
      <c r="AO718" s="25"/>
      <c r="AP718" s="25"/>
      <c r="AQ718" s="25"/>
      <c r="AR718" s="25"/>
      <c r="AS718" s="25"/>
      <c r="AT718" s="25"/>
    </row>
    <row r="719" spans="1:46" x14ac:dyDescent="0.25">
      <c r="A719" s="58"/>
      <c r="B719" s="58"/>
      <c r="C719" s="61"/>
      <c r="D719" s="61"/>
      <c r="E719" s="58"/>
      <c r="F719" s="58"/>
      <c r="G719" s="58"/>
      <c r="H719" s="26"/>
      <c r="I719" s="26"/>
      <c r="J719" s="26"/>
      <c r="K719" s="6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134"/>
      <c r="AM719" s="25"/>
      <c r="AN719" s="25"/>
      <c r="AO719" s="25"/>
      <c r="AP719" s="25"/>
      <c r="AQ719" s="25"/>
      <c r="AR719" s="25"/>
      <c r="AS719" s="25"/>
      <c r="AT719" s="25"/>
    </row>
    <row r="720" spans="1:46" x14ac:dyDescent="0.25">
      <c r="A720" s="58"/>
      <c r="B720" s="58"/>
      <c r="C720" s="61"/>
      <c r="D720" s="61"/>
      <c r="E720" s="58"/>
      <c r="F720" s="58"/>
      <c r="G720" s="58"/>
      <c r="H720" s="26"/>
      <c r="I720" s="26"/>
      <c r="J720" s="26"/>
      <c r="K720" s="6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134"/>
      <c r="AM720" s="25"/>
      <c r="AN720" s="25"/>
      <c r="AO720" s="25"/>
      <c r="AP720" s="25"/>
      <c r="AQ720" s="25"/>
      <c r="AR720" s="25"/>
      <c r="AS720" s="25"/>
      <c r="AT720" s="25"/>
    </row>
    <row r="721" spans="1:46" x14ac:dyDescent="0.25">
      <c r="A721" s="58"/>
      <c r="B721" s="58"/>
      <c r="C721" s="61"/>
      <c r="D721" s="61"/>
      <c r="E721" s="58"/>
      <c r="F721" s="58"/>
      <c r="G721" s="58"/>
      <c r="H721" s="26"/>
      <c r="I721" s="26"/>
      <c r="J721" s="26"/>
      <c r="K721" s="6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134"/>
      <c r="AM721" s="25"/>
      <c r="AN721" s="25"/>
      <c r="AO721" s="25"/>
      <c r="AP721" s="25"/>
      <c r="AQ721" s="25"/>
      <c r="AR721" s="25"/>
      <c r="AS721" s="25"/>
      <c r="AT721" s="25"/>
    </row>
    <row r="722" spans="1:46" x14ac:dyDescent="0.25">
      <c r="A722" s="58"/>
      <c r="B722" s="58"/>
      <c r="C722" s="61"/>
      <c r="D722" s="61"/>
      <c r="E722" s="58"/>
      <c r="F722" s="58"/>
      <c r="G722" s="58"/>
      <c r="H722" s="26"/>
      <c r="I722" s="26"/>
      <c r="J722" s="26"/>
      <c r="K722" s="6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134"/>
      <c r="AM722" s="25"/>
      <c r="AN722" s="25"/>
      <c r="AO722" s="25"/>
      <c r="AP722" s="25"/>
      <c r="AQ722" s="25"/>
      <c r="AR722" s="25"/>
      <c r="AS722" s="25"/>
      <c r="AT722" s="25"/>
    </row>
    <row r="723" spans="1:46" x14ac:dyDescent="0.25">
      <c r="A723" s="58"/>
      <c r="B723" s="58"/>
      <c r="C723" s="61"/>
      <c r="D723" s="61"/>
      <c r="E723" s="58"/>
      <c r="F723" s="58"/>
      <c r="G723" s="58"/>
      <c r="H723" s="26"/>
      <c r="I723" s="26"/>
      <c r="J723" s="26"/>
      <c r="K723" s="6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134"/>
      <c r="AM723" s="25"/>
      <c r="AN723" s="25"/>
      <c r="AO723" s="25"/>
      <c r="AP723" s="25"/>
      <c r="AQ723" s="25"/>
      <c r="AR723" s="25"/>
      <c r="AS723" s="25"/>
      <c r="AT723" s="25"/>
    </row>
    <row r="724" spans="1:46" x14ac:dyDescent="0.25">
      <c r="A724" s="58"/>
      <c r="B724" s="58"/>
      <c r="C724" s="61"/>
      <c r="D724" s="61"/>
      <c r="E724" s="58"/>
      <c r="F724" s="58"/>
      <c r="G724" s="58"/>
      <c r="H724" s="26"/>
      <c r="I724" s="26"/>
      <c r="J724" s="26"/>
      <c r="K724" s="6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134"/>
      <c r="AM724" s="25"/>
      <c r="AN724" s="25"/>
      <c r="AO724" s="25"/>
      <c r="AP724" s="25"/>
      <c r="AQ724" s="25"/>
      <c r="AR724" s="25"/>
      <c r="AS724" s="25"/>
      <c r="AT724" s="25"/>
    </row>
    <row r="725" spans="1:46" x14ac:dyDescent="0.25">
      <c r="A725" s="58"/>
      <c r="B725" s="58"/>
      <c r="C725" s="61"/>
      <c r="D725" s="61"/>
      <c r="E725" s="58"/>
      <c r="F725" s="58"/>
      <c r="G725" s="58"/>
      <c r="H725" s="26"/>
      <c r="I725" s="26"/>
      <c r="J725" s="26"/>
      <c r="K725" s="6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134"/>
      <c r="AM725" s="25"/>
      <c r="AN725" s="25"/>
      <c r="AO725" s="25"/>
      <c r="AP725" s="25"/>
      <c r="AQ725" s="25"/>
      <c r="AR725" s="25"/>
      <c r="AS725" s="25"/>
      <c r="AT725" s="25"/>
    </row>
    <row r="726" spans="1:46" x14ac:dyDescent="0.25">
      <c r="A726" s="58"/>
      <c r="B726" s="58"/>
      <c r="C726" s="61"/>
      <c r="D726" s="61"/>
      <c r="E726" s="58"/>
      <c r="F726" s="58"/>
      <c r="G726" s="58"/>
      <c r="H726" s="26"/>
      <c r="I726" s="26"/>
      <c r="J726" s="26"/>
      <c r="K726" s="6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134"/>
      <c r="AM726" s="25"/>
      <c r="AN726" s="25"/>
      <c r="AO726" s="25"/>
      <c r="AP726" s="25"/>
      <c r="AQ726" s="25"/>
      <c r="AR726" s="25"/>
      <c r="AS726" s="25"/>
      <c r="AT726" s="25"/>
    </row>
    <row r="727" spans="1:46" x14ac:dyDescent="0.25">
      <c r="A727" s="58"/>
      <c r="B727" s="58"/>
      <c r="C727" s="61"/>
      <c r="D727" s="61"/>
      <c r="E727" s="58"/>
      <c r="F727" s="58"/>
      <c r="G727" s="58"/>
      <c r="H727" s="26"/>
      <c r="I727" s="26"/>
      <c r="J727" s="26"/>
      <c r="K727" s="6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134"/>
      <c r="AM727" s="25"/>
      <c r="AN727" s="25"/>
      <c r="AO727" s="25"/>
      <c r="AP727" s="25"/>
      <c r="AQ727" s="25"/>
      <c r="AR727" s="25"/>
      <c r="AS727" s="25"/>
      <c r="AT727" s="25"/>
    </row>
    <row r="728" spans="1:46" x14ac:dyDescent="0.25">
      <c r="A728" s="58"/>
      <c r="B728" s="58"/>
      <c r="C728" s="61"/>
      <c r="D728" s="61"/>
      <c r="E728" s="58"/>
      <c r="F728" s="58"/>
      <c r="G728" s="58"/>
      <c r="H728" s="26"/>
      <c r="I728" s="26"/>
      <c r="J728" s="26"/>
      <c r="K728" s="6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134"/>
      <c r="AM728" s="25"/>
      <c r="AN728" s="25"/>
      <c r="AO728" s="25"/>
      <c r="AP728" s="25"/>
      <c r="AQ728" s="25"/>
      <c r="AR728" s="25"/>
      <c r="AS728" s="25"/>
      <c r="AT728" s="25"/>
    </row>
    <row r="729" spans="1:46" x14ac:dyDescent="0.25">
      <c r="A729" s="58"/>
      <c r="B729" s="58"/>
      <c r="C729" s="61"/>
      <c r="D729" s="61"/>
      <c r="E729" s="58"/>
      <c r="F729" s="58"/>
      <c r="G729" s="58"/>
      <c r="H729" s="26"/>
      <c r="I729" s="26"/>
      <c r="J729" s="26"/>
      <c r="K729" s="6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134"/>
      <c r="AM729" s="25"/>
      <c r="AN729" s="25"/>
      <c r="AO729" s="25"/>
      <c r="AP729" s="25"/>
      <c r="AQ729" s="25"/>
      <c r="AR729" s="25"/>
      <c r="AS729" s="25"/>
      <c r="AT729" s="25"/>
    </row>
    <row r="730" spans="1:46" x14ac:dyDescent="0.25">
      <c r="A730" s="58"/>
      <c r="B730" s="58"/>
      <c r="C730" s="61"/>
      <c r="D730" s="61"/>
      <c r="E730" s="58"/>
      <c r="F730" s="58"/>
      <c r="G730" s="58"/>
      <c r="H730" s="26"/>
      <c r="I730" s="26"/>
      <c r="J730" s="26"/>
      <c r="K730" s="6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134"/>
      <c r="AM730" s="25"/>
      <c r="AN730" s="25"/>
      <c r="AO730" s="25"/>
      <c r="AP730" s="25"/>
      <c r="AQ730" s="25"/>
      <c r="AR730" s="25"/>
      <c r="AS730" s="25"/>
      <c r="AT730" s="25"/>
    </row>
    <row r="731" spans="1:46" x14ac:dyDescent="0.25">
      <c r="A731" s="58"/>
      <c r="B731" s="58"/>
      <c r="C731" s="61"/>
      <c r="D731" s="61"/>
      <c r="E731" s="58"/>
      <c r="F731" s="58"/>
      <c r="G731" s="58"/>
      <c r="H731" s="26"/>
      <c r="I731" s="26"/>
      <c r="J731" s="26"/>
      <c r="K731" s="6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134"/>
      <c r="AM731" s="25"/>
      <c r="AN731" s="25"/>
      <c r="AO731" s="25"/>
      <c r="AP731" s="25"/>
      <c r="AQ731" s="25"/>
      <c r="AR731" s="25"/>
      <c r="AS731" s="25"/>
      <c r="AT731" s="25"/>
    </row>
    <row r="732" spans="1:46" x14ac:dyDescent="0.25">
      <c r="A732" s="58"/>
      <c r="B732" s="58"/>
      <c r="C732" s="61"/>
      <c r="D732" s="61"/>
      <c r="E732" s="58"/>
      <c r="F732" s="58"/>
      <c r="G732" s="58"/>
      <c r="H732" s="26"/>
      <c r="I732" s="26"/>
      <c r="J732" s="26"/>
      <c r="K732" s="6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134"/>
      <c r="AM732" s="25"/>
      <c r="AN732" s="25"/>
      <c r="AO732" s="25"/>
      <c r="AP732" s="25"/>
      <c r="AQ732" s="25"/>
      <c r="AR732" s="25"/>
      <c r="AS732" s="25"/>
      <c r="AT732" s="25"/>
    </row>
    <row r="733" spans="1:46" x14ac:dyDescent="0.25">
      <c r="A733" s="58"/>
      <c r="B733" s="58"/>
      <c r="C733" s="61"/>
      <c r="D733" s="61"/>
      <c r="E733" s="58"/>
      <c r="F733" s="58"/>
      <c r="G733" s="58"/>
      <c r="H733" s="26"/>
      <c r="I733" s="26"/>
      <c r="J733" s="26"/>
      <c r="K733" s="6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134"/>
      <c r="AM733" s="25"/>
      <c r="AN733" s="25"/>
      <c r="AO733" s="25"/>
      <c r="AP733" s="25"/>
      <c r="AQ733" s="25"/>
      <c r="AR733" s="25"/>
      <c r="AS733" s="25"/>
      <c r="AT733" s="25"/>
    </row>
    <row r="734" spans="1:46" x14ac:dyDescent="0.25">
      <c r="A734" s="58"/>
      <c r="B734" s="58"/>
      <c r="C734" s="61"/>
      <c r="D734" s="61"/>
      <c r="E734" s="58"/>
      <c r="F734" s="58"/>
      <c r="G734" s="58"/>
      <c r="H734" s="26"/>
      <c r="I734" s="26"/>
      <c r="J734" s="26"/>
      <c r="K734" s="6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134"/>
      <c r="AM734" s="25"/>
      <c r="AN734" s="25"/>
      <c r="AO734" s="25"/>
      <c r="AP734" s="25"/>
      <c r="AQ734" s="25"/>
      <c r="AR734" s="25"/>
      <c r="AS734" s="25"/>
      <c r="AT734" s="25"/>
    </row>
    <row r="735" spans="1:46" x14ac:dyDescent="0.25">
      <c r="A735" s="58"/>
      <c r="B735" s="58"/>
      <c r="C735" s="61"/>
      <c r="D735" s="61"/>
      <c r="E735" s="58"/>
      <c r="F735" s="58"/>
      <c r="G735" s="58"/>
      <c r="H735" s="26"/>
      <c r="I735" s="26"/>
      <c r="J735" s="26"/>
      <c r="K735" s="6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134"/>
      <c r="AM735" s="25"/>
      <c r="AN735" s="25"/>
      <c r="AO735" s="25"/>
      <c r="AP735" s="25"/>
      <c r="AQ735" s="25"/>
      <c r="AR735" s="25"/>
      <c r="AS735" s="25"/>
      <c r="AT735" s="25"/>
    </row>
    <row r="736" spans="1:46" x14ac:dyDescent="0.25">
      <c r="A736" s="58"/>
      <c r="B736" s="58"/>
      <c r="C736" s="61"/>
      <c r="D736" s="61"/>
      <c r="E736" s="58"/>
      <c r="F736" s="58"/>
      <c r="G736" s="58"/>
      <c r="H736" s="26"/>
      <c r="I736" s="26"/>
      <c r="J736" s="26"/>
      <c r="K736" s="6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134"/>
      <c r="AM736" s="25"/>
      <c r="AN736" s="25"/>
      <c r="AO736" s="25"/>
      <c r="AP736" s="25"/>
      <c r="AQ736" s="25"/>
      <c r="AR736" s="25"/>
      <c r="AS736" s="25"/>
      <c r="AT736" s="25"/>
    </row>
    <row r="737" spans="1:46" x14ac:dyDescent="0.25">
      <c r="A737" s="58"/>
      <c r="B737" s="58"/>
      <c r="C737" s="61"/>
      <c r="D737" s="61"/>
      <c r="E737" s="58"/>
      <c r="F737" s="58"/>
      <c r="G737" s="58"/>
      <c r="H737" s="26"/>
      <c r="I737" s="26"/>
      <c r="J737" s="26"/>
      <c r="K737" s="6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134"/>
      <c r="AM737" s="25"/>
      <c r="AN737" s="25"/>
      <c r="AO737" s="25"/>
      <c r="AP737" s="25"/>
      <c r="AQ737" s="25"/>
      <c r="AR737" s="25"/>
      <c r="AS737" s="25"/>
      <c r="AT737" s="25"/>
    </row>
    <row r="738" spans="1:46" x14ac:dyDescent="0.25">
      <c r="A738" s="58"/>
      <c r="B738" s="58"/>
      <c r="C738" s="61"/>
      <c r="D738" s="61"/>
      <c r="E738" s="58"/>
      <c r="F738" s="58"/>
      <c r="G738" s="58"/>
      <c r="H738" s="26"/>
      <c r="I738" s="26"/>
      <c r="J738" s="26"/>
      <c r="K738" s="6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134"/>
      <c r="AM738" s="25"/>
      <c r="AN738" s="25"/>
      <c r="AO738" s="25"/>
      <c r="AP738" s="25"/>
      <c r="AQ738" s="25"/>
      <c r="AR738" s="25"/>
      <c r="AS738" s="25"/>
      <c r="AT738" s="25"/>
    </row>
    <row r="739" spans="1:46" x14ac:dyDescent="0.25">
      <c r="A739" s="58"/>
      <c r="B739" s="58"/>
      <c r="C739" s="61"/>
      <c r="D739" s="61"/>
      <c r="E739" s="58"/>
      <c r="F739" s="58"/>
      <c r="G739" s="58"/>
      <c r="H739" s="26"/>
      <c r="I739" s="26"/>
      <c r="J739" s="26"/>
      <c r="K739" s="6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134"/>
      <c r="AM739" s="25"/>
      <c r="AN739" s="25"/>
      <c r="AO739" s="25"/>
      <c r="AP739" s="25"/>
      <c r="AQ739" s="25"/>
      <c r="AR739" s="25"/>
      <c r="AS739" s="25"/>
      <c r="AT739" s="25"/>
    </row>
    <row r="740" spans="1:46" x14ac:dyDescent="0.25">
      <c r="A740" s="58"/>
      <c r="B740" s="58"/>
      <c r="C740" s="61"/>
      <c r="D740" s="61"/>
      <c r="E740" s="58"/>
      <c r="F740" s="58"/>
      <c r="G740" s="58"/>
      <c r="H740" s="26"/>
      <c r="I740" s="26"/>
      <c r="J740" s="26"/>
      <c r="K740" s="6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134"/>
      <c r="AM740" s="25"/>
      <c r="AN740" s="25"/>
      <c r="AO740" s="25"/>
      <c r="AP740" s="25"/>
      <c r="AQ740" s="25"/>
      <c r="AR740" s="25"/>
      <c r="AS740" s="25"/>
      <c r="AT740" s="25"/>
    </row>
    <row r="741" spans="1:46" x14ac:dyDescent="0.25">
      <c r="A741" s="58"/>
      <c r="B741" s="58"/>
      <c r="C741" s="61"/>
      <c r="D741" s="61"/>
      <c r="E741" s="58"/>
      <c r="F741" s="58"/>
      <c r="G741" s="58"/>
      <c r="H741" s="26"/>
      <c r="I741" s="26"/>
      <c r="J741" s="26"/>
      <c r="K741" s="6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134"/>
      <c r="AM741" s="25"/>
      <c r="AN741" s="25"/>
      <c r="AO741" s="25"/>
      <c r="AP741" s="25"/>
      <c r="AQ741" s="25"/>
      <c r="AR741" s="25"/>
      <c r="AS741" s="25"/>
      <c r="AT741" s="25"/>
    </row>
    <row r="742" spans="1:46" x14ac:dyDescent="0.25">
      <c r="A742" s="58"/>
      <c r="B742" s="58"/>
      <c r="C742" s="61"/>
      <c r="D742" s="61"/>
      <c r="E742" s="58"/>
      <c r="F742" s="58"/>
      <c r="G742" s="58"/>
      <c r="H742" s="26"/>
      <c r="I742" s="26"/>
      <c r="J742" s="26"/>
      <c r="K742" s="6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134"/>
      <c r="AM742" s="25"/>
      <c r="AN742" s="25"/>
      <c r="AO742" s="25"/>
      <c r="AP742" s="25"/>
      <c r="AQ742" s="25"/>
      <c r="AR742" s="25"/>
      <c r="AS742" s="25"/>
      <c r="AT742" s="25"/>
    </row>
    <row r="743" spans="1:46" x14ac:dyDescent="0.25">
      <c r="A743" s="58"/>
      <c r="B743" s="58"/>
      <c r="C743" s="61"/>
      <c r="D743" s="61"/>
      <c r="E743" s="58"/>
      <c r="F743" s="58"/>
      <c r="G743" s="58"/>
      <c r="H743" s="26"/>
      <c r="I743" s="26"/>
      <c r="J743" s="26"/>
      <c r="K743" s="6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134"/>
      <c r="AM743" s="25"/>
      <c r="AN743" s="25"/>
      <c r="AO743" s="25"/>
      <c r="AP743" s="25"/>
      <c r="AQ743" s="25"/>
      <c r="AR743" s="25"/>
      <c r="AS743" s="25"/>
      <c r="AT743" s="25"/>
    </row>
    <row r="744" spans="1:46" x14ac:dyDescent="0.25">
      <c r="A744" s="58"/>
      <c r="B744" s="58"/>
      <c r="C744" s="61"/>
      <c r="D744" s="61"/>
      <c r="E744" s="58"/>
      <c r="F744" s="58"/>
      <c r="G744" s="58"/>
      <c r="H744" s="26"/>
      <c r="I744" s="26"/>
      <c r="J744" s="26"/>
      <c r="K744" s="6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134"/>
      <c r="AM744" s="25"/>
      <c r="AN744" s="25"/>
      <c r="AO744" s="25"/>
      <c r="AP744" s="25"/>
      <c r="AQ744" s="25"/>
      <c r="AR744" s="25"/>
      <c r="AS744" s="25"/>
      <c r="AT744" s="25"/>
    </row>
    <row r="745" spans="1:46" x14ac:dyDescent="0.25">
      <c r="A745" s="58"/>
      <c r="B745" s="58"/>
      <c r="C745" s="61"/>
      <c r="D745" s="61"/>
      <c r="E745" s="58"/>
      <c r="F745" s="58"/>
      <c r="G745" s="58"/>
      <c r="H745" s="26"/>
      <c r="I745" s="26"/>
      <c r="J745" s="26"/>
      <c r="K745" s="6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134"/>
      <c r="AM745" s="25"/>
      <c r="AN745" s="25"/>
      <c r="AO745" s="25"/>
      <c r="AP745" s="25"/>
      <c r="AQ745" s="25"/>
      <c r="AR745" s="25"/>
      <c r="AS745" s="25"/>
      <c r="AT745" s="25"/>
    </row>
    <row r="746" spans="1:46" x14ac:dyDescent="0.25">
      <c r="A746" s="58"/>
      <c r="B746" s="58"/>
      <c r="C746" s="61"/>
      <c r="D746" s="61"/>
      <c r="E746" s="58"/>
      <c r="F746" s="58"/>
      <c r="G746" s="58"/>
      <c r="H746" s="26"/>
      <c r="I746" s="26"/>
      <c r="J746" s="26"/>
      <c r="K746" s="6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134"/>
      <c r="AM746" s="25"/>
      <c r="AN746" s="25"/>
      <c r="AO746" s="25"/>
      <c r="AP746" s="25"/>
      <c r="AQ746" s="25"/>
      <c r="AR746" s="25"/>
      <c r="AS746" s="25"/>
      <c r="AT746" s="25"/>
    </row>
    <row r="747" spans="1:46" x14ac:dyDescent="0.25">
      <c r="A747" s="58"/>
      <c r="B747" s="58"/>
      <c r="C747" s="61"/>
      <c r="D747" s="61"/>
      <c r="E747" s="58"/>
      <c r="F747" s="58"/>
      <c r="G747" s="58"/>
      <c r="H747" s="26"/>
      <c r="I747" s="26"/>
      <c r="J747" s="26"/>
      <c r="K747" s="6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134"/>
      <c r="AM747" s="25"/>
      <c r="AN747" s="25"/>
      <c r="AO747" s="25"/>
      <c r="AP747" s="25"/>
      <c r="AQ747" s="25"/>
      <c r="AR747" s="25"/>
      <c r="AS747" s="25"/>
      <c r="AT747" s="25"/>
    </row>
    <row r="748" spans="1:46" x14ac:dyDescent="0.25">
      <c r="A748" s="58"/>
      <c r="B748" s="58"/>
      <c r="C748" s="61"/>
      <c r="D748" s="61"/>
      <c r="E748" s="58"/>
      <c r="F748" s="58"/>
      <c r="G748" s="58"/>
      <c r="H748" s="26"/>
      <c r="I748" s="26"/>
      <c r="J748" s="26"/>
      <c r="K748" s="6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134"/>
      <c r="AM748" s="25"/>
      <c r="AN748" s="25"/>
      <c r="AO748" s="25"/>
      <c r="AP748" s="25"/>
      <c r="AQ748" s="25"/>
      <c r="AR748" s="25"/>
      <c r="AS748" s="25"/>
      <c r="AT748" s="25"/>
    </row>
    <row r="749" spans="1:46" x14ac:dyDescent="0.25">
      <c r="A749" s="58"/>
      <c r="B749" s="58"/>
      <c r="C749" s="61"/>
      <c r="D749" s="61"/>
      <c r="E749" s="58"/>
      <c r="F749" s="58"/>
      <c r="G749" s="58"/>
      <c r="H749" s="26"/>
      <c r="I749" s="26"/>
      <c r="J749" s="26"/>
      <c r="K749" s="6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134"/>
      <c r="AM749" s="25"/>
      <c r="AN749" s="25"/>
      <c r="AO749" s="25"/>
      <c r="AP749" s="25"/>
      <c r="AQ749" s="25"/>
      <c r="AR749" s="25"/>
      <c r="AS749" s="25"/>
      <c r="AT749" s="25"/>
    </row>
    <row r="750" spans="1:46" x14ac:dyDescent="0.25">
      <c r="A750" s="58"/>
      <c r="B750" s="58"/>
      <c r="C750" s="61"/>
      <c r="D750" s="61"/>
      <c r="E750" s="58"/>
      <c r="F750" s="58"/>
      <c r="G750" s="58"/>
      <c r="H750" s="26"/>
      <c r="I750" s="26"/>
      <c r="J750" s="26"/>
      <c r="K750" s="6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134"/>
      <c r="AM750" s="25"/>
      <c r="AN750" s="25"/>
      <c r="AO750" s="25"/>
      <c r="AP750" s="25"/>
      <c r="AQ750" s="25"/>
      <c r="AR750" s="25"/>
      <c r="AS750" s="25"/>
      <c r="AT750" s="25"/>
    </row>
    <row r="751" spans="1:46" x14ac:dyDescent="0.25">
      <c r="A751" s="58"/>
      <c r="B751" s="58"/>
      <c r="C751" s="61"/>
      <c r="D751" s="61"/>
      <c r="E751" s="58"/>
      <c r="F751" s="58"/>
      <c r="G751" s="58"/>
      <c r="H751" s="26"/>
      <c r="I751" s="26"/>
      <c r="J751" s="26"/>
      <c r="K751" s="6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134"/>
      <c r="AM751" s="25"/>
      <c r="AN751" s="25"/>
      <c r="AO751" s="25"/>
      <c r="AP751" s="25"/>
      <c r="AQ751" s="25"/>
      <c r="AR751" s="25"/>
      <c r="AS751" s="25"/>
      <c r="AT751" s="25"/>
    </row>
    <row r="752" spans="1:46" x14ac:dyDescent="0.25">
      <c r="A752" s="58"/>
      <c r="B752" s="58"/>
      <c r="C752" s="61"/>
      <c r="D752" s="61"/>
      <c r="E752" s="58"/>
      <c r="F752" s="58"/>
      <c r="G752" s="58"/>
      <c r="H752" s="26"/>
      <c r="I752" s="26"/>
      <c r="J752" s="26"/>
      <c r="K752" s="6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134"/>
      <c r="AM752" s="25"/>
      <c r="AN752" s="25"/>
      <c r="AO752" s="25"/>
      <c r="AP752" s="25"/>
      <c r="AQ752" s="25"/>
      <c r="AR752" s="25"/>
      <c r="AS752" s="25"/>
      <c r="AT752" s="25"/>
    </row>
    <row r="753" spans="1:46" x14ac:dyDescent="0.25">
      <c r="A753" s="58"/>
      <c r="B753" s="58"/>
      <c r="C753" s="61"/>
      <c r="D753" s="61"/>
      <c r="E753" s="58"/>
      <c r="F753" s="58"/>
      <c r="G753" s="58"/>
      <c r="H753" s="26"/>
      <c r="I753" s="26"/>
      <c r="J753" s="26"/>
      <c r="K753" s="6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134"/>
      <c r="AM753" s="25"/>
      <c r="AN753" s="25"/>
      <c r="AO753" s="25"/>
      <c r="AP753" s="25"/>
      <c r="AQ753" s="25"/>
      <c r="AR753" s="25"/>
      <c r="AS753" s="25"/>
      <c r="AT753" s="25"/>
    </row>
    <row r="754" spans="1:46" x14ac:dyDescent="0.25">
      <c r="A754" s="58"/>
      <c r="B754" s="58"/>
      <c r="C754" s="61"/>
      <c r="D754" s="61"/>
      <c r="E754" s="58"/>
      <c r="F754" s="58"/>
      <c r="G754" s="58"/>
      <c r="H754" s="26"/>
      <c r="I754" s="26"/>
      <c r="J754" s="26"/>
      <c r="K754" s="6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134"/>
      <c r="AM754" s="25"/>
      <c r="AN754" s="25"/>
      <c r="AO754" s="25"/>
      <c r="AP754" s="25"/>
      <c r="AQ754" s="25"/>
      <c r="AR754" s="25"/>
      <c r="AS754" s="25"/>
      <c r="AT754" s="25"/>
    </row>
    <row r="755" spans="1:46" x14ac:dyDescent="0.25">
      <c r="A755" s="58"/>
      <c r="B755" s="58"/>
      <c r="C755" s="61"/>
      <c r="D755" s="61"/>
      <c r="E755" s="58"/>
      <c r="F755" s="58"/>
      <c r="G755" s="58"/>
      <c r="H755" s="26"/>
      <c r="I755" s="26"/>
      <c r="J755" s="26"/>
      <c r="K755" s="6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134"/>
      <c r="AM755" s="25"/>
      <c r="AN755" s="25"/>
      <c r="AO755" s="25"/>
      <c r="AP755" s="25"/>
      <c r="AQ755" s="25"/>
      <c r="AR755" s="25"/>
      <c r="AS755" s="25"/>
      <c r="AT755" s="25"/>
    </row>
    <row r="756" spans="1:46" x14ac:dyDescent="0.25">
      <c r="A756" s="58"/>
      <c r="B756" s="58"/>
      <c r="C756" s="61"/>
      <c r="D756" s="61"/>
      <c r="E756" s="58"/>
      <c r="F756" s="58"/>
      <c r="G756" s="58"/>
      <c r="H756" s="26"/>
      <c r="I756" s="26"/>
      <c r="J756" s="26"/>
      <c r="K756" s="6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134"/>
      <c r="AM756" s="25"/>
      <c r="AN756" s="25"/>
      <c r="AO756" s="25"/>
      <c r="AP756" s="25"/>
      <c r="AQ756" s="25"/>
      <c r="AR756" s="25"/>
      <c r="AS756" s="25"/>
      <c r="AT756" s="25"/>
    </row>
    <row r="757" spans="1:46" x14ac:dyDescent="0.25">
      <c r="A757" s="58"/>
      <c r="B757" s="58"/>
      <c r="C757" s="61"/>
      <c r="D757" s="61"/>
      <c r="E757" s="58"/>
      <c r="F757" s="58"/>
      <c r="G757" s="58"/>
      <c r="H757" s="26"/>
      <c r="I757" s="26"/>
      <c r="J757" s="26"/>
      <c r="K757" s="6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134"/>
      <c r="AM757" s="25"/>
      <c r="AN757" s="25"/>
      <c r="AO757" s="25"/>
      <c r="AP757" s="25"/>
      <c r="AQ757" s="25"/>
      <c r="AR757" s="25"/>
      <c r="AS757" s="25"/>
      <c r="AT757" s="25"/>
    </row>
    <row r="758" spans="1:46" x14ac:dyDescent="0.25">
      <c r="A758" s="58"/>
      <c r="B758" s="58"/>
      <c r="C758" s="61"/>
      <c r="D758" s="61"/>
      <c r="E758" s="58"/>
      <c r="F758" s="58"/>
      <c r="G758" s="58"/>
      <c r="H758" s="26"/>
      <c r="I758" s="26"/>
      <c r="J758" s="26"/>
      <c r="K758" s="6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134"/>
      <c r="AM758" s="25"/>
      <c r="AN758" s="25"/>
      <c r="AO758" s="25"/>
      <c r="AP758" s="25"/>
      <c r="AQ758" s="25"/>
      <c r="AR758" s="25"/>
      <c r="AS758" s="25"/>
      <c r="AT758" s="25"/>
    </row>
    <row r="759" spans="1:46" x14ac:dyDescent="0.25">
      <c r="A759" s="58"/>
      <c r="B759" s="58"/>
      <c r="C759" s="61"/>
      <c r="D759" s="61"/>
      <c r="E759" s="58"/>
      <c r="F759" s="58"/>
      <c r="G759" s="58"/>
      <c r="H759" s="26"/>
      <c r="I759" s="26"/>
      <c r="J759" s="26"/>
      <c r="K759" s="6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134"/>
      <c r="AM759" s="25"/>
      <c r="AN759" s="25"/>
      <c r="AO759" s="25"/>
      <c r="AP759" s="25"/>
      <c r="AQ759" s="25"/>
      <c r="AR759" s="25"/>
      <c r="AS759" s="25"/>
      <c r="AT759" s="25"/>
    </row>
    <row r="760" spans="1:46" x14ac:dyDescent="0.25">
      <c r="A760" s="58"/>
      <c r="B760" s="58"/>
      <c r="C760" s="61"/>
      <c r="D760" s="61"/>
      <c r="E760" s="58"/>
      <c r="F760" s="58"/>
      <c r="G760" s="58"/>
      <c r="H760" s="26"/>
      <c r="I760" s="26"/>
      <c r="J760" s="26"/>
      <c r="K760" s="6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134"/>
      <c r="AM760" s="25"/>
      <c r="AN760" s="25"/>
      <c r="AO760" s="25"/>
      <c r="AP760" s="25"/>
      <c r="AQ760" s="25"/>
      <c r="AR760" s="25"/>
      <c r="AS760" s="25"/>
      <c r="AT760" s="25"/>
    </row>
    <row r="761" spans="1:46" x14ac:dyDescent="0.25">
      <c r="A761" s="58"/>
      <c r="B761" s="58"/>
      <c r="C761" s="61"/>
      <c r="D761" s="61"/>
      <c r="E761" s="58"/>
      <c r="F761" s="58"/>
      <c r="G761" s="58"/>
      <c r="H761" s="26"/>
      <c r="I761" s="26"/>
      <c r="J761" s="26"/>
      <c r="K761" s="6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134"/>
    </row>
    <row r="762" spans="1:46" x14ac:dyDescent="0.25">
      <c r="A762" s="58"/>
      <c r="B762" s="58"/>
      <c r="C762" s="61"/>
      <c r="D762" s="61"/>
      <c r="E762" s="58"/>
      <c r="F762" s="58"/>
      <c r="G762" s="58"/>
      <c r="H762" s="26"/>
      <c r="I762" s="26"/>
      <c r="J762" s="26"/>
      <c r="K762" s="6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134"/>
    </row>
    <row r="763" spans="1:46" x14ac:dyDescent="0.25">
      <c r="A763" s="58"/>
      <c r="B763" s="58"/>
      <c r="C763" s="61"/>
      <c r="D763" s="61"/>
      <c r="E763" s="58"/>
      <c r="F763" s="58"/>
      <c r="G763" s="58"/>
      <c r="H763" s="26"/>
      <c r="I763" s="26"/>
      <c r="J763" s="26"/>
      <c r="K763" s="6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134"/>
    </row>
    <row r="764" spans="1:46" x14ac:dyDescent="0.25">
      <c r="A764" s="58"/>
      <c r="B764" s="58"/>
      <c r="C764" s="61"/>
      <c r="D764" s="61"/>
      <c r="E764" s="58"/>
      <c r="F764" s="58"/>
      <c r="G764" s="58"/>
      <c r="H764" s="26"/>
      <c r="I764" s="26"/>
      <c r="J764" s="26"/>
      <c r="K764" s="6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134"/>
    </row>
    <row r="765" spans="1:46" x14ac:dyDescent="0.25">
      <c r="A765" s="58"/>
      <c r="B765" s="58"/>
      <c r="C765" s="61"/>
      <c r="D765" s="61"/>
      <c r="E765" s="58"/>
      <c r="F765" s="58"/>
      <c r="G765" s="58"/>
      <c r="H765" s="26"/>
      <c r="I765" s="26"/>
      <c r="J765" s="26"/>
      <c r="K765" s="6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134"/>
    </row>
    <row r="766" spans="1:46" x14ac:dyDescent="0.25">
      <c r="A766" s="58"/>
      <c r="B766" s="58"/>
      <c r="C766" s="61"/>
      <c r="D766" s="61"/>
      <c r="E766" s="58"/>
      <c r="F766" s="58"/>
      <c r="G766" s="58"/>
      <c r="H766" s="26"/>
      <c r="I766" s="26"/>
      <c r="J766" s="26"/>
      <c r="K766" s="6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134"/>
    </row>
    <row r="767" spans="1:46" x14ac:dyDescent="0.25">
      <c r="A767" s="58"/>
      <c r="B767" s="58"/>
      <c r="C767" s="61"/>
      <c r="D767" s="61"/>
      <c r="E767" s="58"/>
      <c r="F767" s="58"/>
      <c r="G767" s="58"/>
      <c r="H767" s="26"/>
      <c r="I767" s="26"/>
      <c r="J767" s="26"/>
      <c r="K767" s="6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134"/>
    </row>
    <row r="768" spans="1:46" x14ac:dyDescent="0.25">
      <c r="A768" s="58"/>
      <c r="B768" s="58"/>
      <c r="C768" s="61"/>
      <c r="D768" s="61"/>
      <c r="E768" s="58"/>
      <c r="F768" s="58"/>
      <c r="G768" s="58"/>
      <c r="H768" s="26"/>
      <c r="I768" s="26"/>
      <c r="J768" s="26"/>
      <c r="K768" s="6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134"/>
    </row>
    <row r="769" spans="1:32" x14ac:dyDescent="0.25">
      <c r="A769" s="58"/>
      <c r="B769" s="58"/>
      <c r="C769" s="61"/>
      <c r="D769" s="61"/>
      <c r="E769" s="58"/>
      <c r="F769" s="58"/>
      <c r="G769" s="58"/>
      <c r="H769" s="26"/>
      <c r="I769" s="26"/>
      <c r="J769" s="26"/>
      <c r="K769" s="6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134"/>
    </row>
    <row r="770" spans="1:32" x14ac:dyDescent="0.25">
      <c r="A770" s="58"/>
      <c r="B770" s="58"/>
      <c r="C770" s="61"/>
      <c r="D770" s="61"/>
      <c r="E770" s="58"/>
      <c r="F770" s="58"/>
      <c r="G770" s="58"/>
      <c r="H770" s="26"/>
      <c r="I770" s="26"/>
      <c r="J770" s="26"/>
      <c r="K770" s="6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134"/>
    </row>
    <row r="771" spans="1:32" x14ac:dyDescent="0.25">
      <c r="A771" s="58"/>
      <c r="B771" s="58"/>
      <c r="C771" s="61"/>
      <c r="D771" s="61"/>
      <c r="E771" s="58"/>
      <c r="F771" s="58"/>
      <c r="G771" s="58"/>
      <c r="H771" s="26"/>
      <c r="I771" s="26"/>
      <c r="J771" s="26"/>
      <c r="K771" s="6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134"/>
    </row>
    <row r="772" spans="1:32" x14ac:dyDescent="0.25">
      <c r="A772" s="58"/>
      <c r="B772" s="58"/>
      <c r="C772" s="61"/>
      <c r="D772" s="61"/>
      <c r="E772" s="58"/>
      <c r="F772" s="58"/>
      <c r="G772" s="58"/>
      <c r="H772" s="26"/>
      <c r="I772" s="26"/>
      <c r="J772" s="26"/>
      <c r="K772" s="6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134"/>
    </row>
    <row r="773" spans="1:32" x14ac:dyDescent="0.25">
      <c r="A773" s="58"/>
      <c r="B773" s="58"/>
      <c r="C773" s="61"/>
      <c r="D773" s="61"/>
      <c r="E773" s="58"/>
      <c r="F773" s="58"/>
      <c r="G773" s="58"/>
      <c r="H773" s="26"/>
      <c r="I773" s="26"/>
      <c r="J773" s="26"/>
      <c r="K773" s="6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134"/>
    </row>
    <row r="774" spans="1:32" x14ac:dyDescent="0.25">
      <c r="A774" s="58"/>
      <c r="B774" s="58"/>
      <c r="C774" s="61"/>
      <c r="D774" s="61"/>
      <c r="E774" s="58"/>
      <c r="F774" s="58"/>
      <c r="G774" s="58"/>
      <c r="H774" s="26"/>
      <c r="I774" s="26"/>
      <c r="J774" s="26"/>
      <c r="K774" s="6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134"/>
    </row>
    <row r="775" spans="1:32" x14ac:dyDescent="0.25">
      <c r="A775" s="58"/>
      <c r="B775" s="58"/>
      <c r="C775" s="61"/>
      <c r="D775" s="61"/>
      <c r="E775" s="58"/>
      <c r="F775" s="58"/>
      <c r="G775" s="58"/>
      <c r="H775" s="26"/>
      <c r="I775" s="26"/>
      <c r="J775" s="26"/>
      <c r="K775" s="6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134"/>
    </row>
    <row r="776" spans="1:32" x14ac:dyDescent="0.25">
      <c r="A776" s="58"/>
      <c r="B776" s="58"/>
      <c r="C776" s="61"/>
      <c r="D776" s="61"/>
      <c r="E776" s="58"/>
      <c r="F776" s="58"/>
      <c r="G776" s="58"/>
      <c r="H776" s="26"/>
      <c r="I776" s="26"/>
      <c r="J776" s="26"/>
      <c r="K776" s="6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134"/>
    </row>
    <row r="777" spans="1:32" x14ac:dyDescent="0.25">
      <c r="A777" s="58"/>
      <c r="B777" s="58"/>
      <c r="C777" s="61"/>
      <c r="D777" s="61"/>
      <c r="E777" s="58"/>
      <c r="F777" s="58"/>
      <c r="G777" s="58"/>
      <c r="H777" s="26"/>
      <c r="I777" s="26"/>
      <c r="J777" s="26"/>
      <c r="K777" s="6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134"/>
    </row>
    <row r="778" spans="1:32" x14ac:dyDescent="0.25">
      <c r="A778" s="58"/>
      <c r="B778" s="58"/>
      <c r="C778" s="61"/>
      <c r="D778" s="61"/>
      <c r="E778" s="58"/>
      <c r="F778" s="58"/>
      <c r="G778" s="58"/>
      <c r="H778" s="26"/>
      <c r="I778" s="26"/>
      <c r="J778" s="26"/>
      <c r="K778" s="6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134"/>
    </row>
    <row r="779" spans="1:32" x14ac:dyDescent="0.25">
      <c r="A779" s="58"/>
      <c r="B779" s="58"/>
      <c r="C779" s="61"/>
      <c r="D779" s="61"/>
      <c r="E779" s="58"/>
      <c r="F779" s="58"/>
      <c r="G779" s="58"/>
      <c r="H779" s="26"/>
      <c r="I779" s="26"/>
      <c r="J779" s="26"/>
      <c r="K779" s="6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134"/>
    </row>
    <row r="780" spans="1:32" x14ac:dyDescent="0.25">
      <c r="A780" s="58"/>
      <c r="B780" s="58"/>
      <c r="C780" s="61"/>
      <c r="D780" s="61"/>
      <c r="E780" s="58"/>
      <c r="F780" s="58"/>
      <c r="G780" s="58"/>
      <c r="H780" s="26"/>
      <c r="I780" s="26"/>
      <c r="J780" s="26"/>
      <c r="K780" s="6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134"/>
    </row>
    <row r="781" spans="1:32" x14ac:dyDescent="0.25">
      <c r="A781" s="58"/>
      <c r="B781" s="58"/>
      <c r="C781" s="61"/>
      <c r="D781" s="61"/>
      <c r="E781" s="58"/>
      <c r="F781" s="58"/>
      <c r="G781" s="58"/>
      <c r="H781" s="26"/>
      <c r="I781" s="26"/>
      <c r="J781" s="26"/>
      <c r="K781" s="6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134"/>
    </row>
    <row r="782" spans="1:32" x14ac:dyDescent="0.25">
      <c r="A782" s="58"/>
      <c r="B782" s="58"/>
      <c r="C782" s="61"/>
      <c r="D782" s="61"/>
      <c r="E782" s="58"/>
      <c r="F782" s="58"/>
      <c r="G782" s="58"/>
      <c r="H782" s="26"/>
      <c r="I782" s="26"/>
      <c r="J782" s="26"/>
      <c r="K782" s="6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134"/>
    </row>
    <row r="783" spans="1:32" x14ac:dyDescent="0.25">
      <c r="A783" s="58"/>
      <c r="B783" s="58"/>
      <c r="C783" s="61"/>
      <c r="D783" s="61"/>
      <c r="E783" s="58"/>
      <c r="F783" s="58"/>
      <c r="G783" s="58"/>
      <c r="H783" s="26"/>
      <c r="I783" s="26"/>
      <c r="J783" s="26"/>
      <c r="K783" s="6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134"/>
    </row>
    <row r="784" spans="1:32" x14ac:dyDescent="0.25">
      <c r="A784" s="58"/>
      <c r="B784" s="58"/>
      <c r="C784" s="61"/>
      <c r="D784" s="61"/>
      <c r="E784" s="58"/>
      <c r="F784" s="58"/>
      <c r="G784" s="58"/>
      <c r="H784" s="26"/>
      <c r="I784" s="26"/>
      <c r="J784" s="26"/>
      <c r="K784" s="6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134"/>
    </row>
    <row r="785" spans="1:32" x14ac:dyDescent="0.25">
      <c r="A785" s="58"/>
      <c r="B785" s="58"/>
      <c r="C785" s="61"/>
      <c r="D785" s="61"/>
      <c r="E785" s="58"/>
      <c r="F785" s="58"/>
      <c r="G785" s="58"/>
      <c r="H785" s="26"/>
      <c r="I785" s="26"/>
      <c r="J785" s="26"/>
      <c r="K785" s="6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134"/>
    </row>
    <row r="786" spans="1:32" x14ac:dyDescent="0.25">
      <c r="A786" s="58"/>
      <c r="B786" s="58"/>
      <c r="C786" s="61"/>
      <c r="D786" s="61"/>
      <c r="E786" s="58"/>
      <c r="F786" s="58"/>
      <c r="G786" s="58"/>
      <c r="H786" s="26"/>
      <c r="I786" s="26"/>
      <c r="J786" s="26"/>
      <c r="K786" s="6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134"/>
    </row>
    <row r="787" spans="1:32" x14ac:dyDescent="0.25">
      <c r="A787" s="58"/>
      <c r="B787" s="58"/>
      <c r="C787" s="61"/>
      <c r="D787" s="61"/>
      <c r="E787" s="58"/>
      <c r="F787" s="58"/>
      <c r="G787" s="58"/>
      <c r="H787" s="26"/>
      <c r="I787" s="26"/>
      <c r="J787" s="26"/>
      <c r="K787" s="6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134"/>
    </row>
    <row r="788" spans="1:32" x14ac:dyDescent="0.25">
      <c r="A788" s="58"/>
      <c r="B788" s="58"/>
      <c r="C788" s="61"/>
      <c r="D788" s="61"/>
      <c r="E788" s="58"/>
      <c r="F788" s="58"/>
      <c r="G788" s="58"/>
      <c r="H788" s="26"/>
      <c r="I788" s="26"/>
      <c r="J788" s="26"/>
      <c r="K788" s="6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134"/>
    </row>
    <row r="789" spans="1:32" x14ac:dyDescent="0.25">
      <c r="A789" s="58"/>
      <c r="B789" s="58"/>
      <c r="C789" s="61"/>
      <c r="D789" s="61"/>
      <c r="E789" s="58"/>
      <c r="F789" s="58"/>
      <c r="G789" s="58"/>
      <c r="H789" s="26"/>
      <c r="I789" s="26"/>
      <c r="J789" s="26"/>
      <c r="K789" s="6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134"/>
    </row>
    <row r="790" spans="1:32" x14ac:dyDescent="0.25">
      <c r="A790" s="58"/>
      <c r="B790" s="58"/>
      <c r="C790" s="61"/>
      <c r="D790" s="61"/>
      <c r="E790" s="58"/>
      <c r="F790" s="58"/>
      <c r="G790" s="58"/>
      <c r="H790" s="26"/>
      <c r="I790" s="26"/>
      <c r="J790" s="26"/>
      <c r="K790" s="6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134"/>
    </row>
    <row r="791" spans="1:32" x14ac:dyDescent="0.25">
      <c r="A791" s="58"/>
      <c r="B791" s="58"/>
      <c r="C791" s="61"/>
      <c r="D791" s="61"/>
      <c r="E791" s="58"/>
      <c r="F791" s="58"/>
      <c r="G791" s="58"/>
      <c r="H791" s="26"/>
      <c r="I791" s="26"/>
      <c r="J791" s="26"/>
      <c r="K791" s="6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134"/>
    </row>
    <row r="792" spans="1:32" x14ac:dyDescent="0.25">
      <c r="A792" s="58"/>
      <c r="B792" s="58"/>
      <c r="C792" s="61"/>
      <c r="D792" s="61"/>
      <c r="E792" s="58"/>
      <c r="F792" s="58"/>
      <c r="G792" s="58"/>
      <c r="H792" s="26"/>
      <c r="I792" s="26"/>
      <c r="J792" s="26"/>
      <c r="K792" s="6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134"/>
    </row>
    <row r="793" spans="1:32" x14ac:dyDescent="0.25">
      <c r="A793" s="58"/>
      <c r="B793" s="58"/>
      <c r="C793" s="61"/>
      <c r="D793" s="61"/>
      <c r="E793" s="58"/>
      <c r="F793" s="58"/>
      <c r="G793" s="58"/>
      <c r="H793" s="26"/>
      <c r="I793" s="26"/>
      <c r="J793" s="26"/>
      <c r="K793" s="6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134"/>
    </row>
    <row r="794" spans="1:32" x14ac:dyDescent="0.25">
      <c r="A794" s="58"/>
      <c r="B794" s="58"/>
      <c r="C794" s="61"/>
      <c r="D794" s="61"/>
      <c r="E794" s="58"/>
      <c r="F794" s="58"/>
      <c r="G794" s="58"/>
      <c r="H794" s="26"/>
      <c r="I794" s="26"/>
      <c r="J794" s="26"/>
      <c r="K794" s="6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134"/>
    </row>
    <row r="795" spans="1:32" x14ac:dyDescent="0.25">
      <c r="A795" s="58"/>
      <c r="B795" s="58"/>
      <c r="C795" s="61"/>
      <c r="D795" s="61"/>
      <c r="E795" s="58"/>
      <c r="F795" s="58"/>
      <c r="G795" s="58"/>
      <c r="H795" s="26"/>
      <c r="I795" s="26"/>
      <c r="J795" s="26"/>
      <c r="K795" s="6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134"/>
    </row>
    <row r="796" spans="1:32" x14ac:dyDescent="0.25">
      <c r="A796" s="58"/>
      <c r="B796" s="58"/>
      <c r="C796" s="61"/>
      <c r="D796" s="61"/>
      <c r="E796" s="58"/>
      <c r="F796" s="58"/>
      <c r="G796" s="58"/>
      <c r="H796" s="26"/>
      <c r="I796" s="26"/>
      <c r="J796" s="26"/>
      <c r="K796" s="6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134"/>
    </row>
    <row r="797" spans="1:32" x14ac:dyDescent="0.25">
      <c r="A797" s="58"/>
      <c r="B797" s="58"/>
      <c r="C797" s="61"/>
      <c r="D797" s="61"/>
      <c r="E797" s="58"/>
      <c r="F797" s="58"/>
      <c r="G797" s="58"/>
      <c r="H797" s="26"/>
      <c r="I797" s="26"/>
      <c r="J797" s="26"/>
      <c r="K797" s="6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134"/>
    </row>
    <row r="798" spans="1:32" x14ac:dyDescent="0.25">
      <c r="A798" s="58"/>
      <c r="B798" s="58"/>
      <c r="C798" s="61"/>
      <c r="D798" s="61"/>
      <c r="E798" s="58"/>
      <c r="F798" s="58"/>
      <c r="G798" s="58"/>
      <c r="H798" s="26"/>
      <c r="I798" s="26"/>
      <c r="J798" s="26"/>
      <c r="K798" s="6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134"/>
    </row>
    <row r="799" spans="1:32" x14ac:dyDescent="0.25">
      <c r="A799" s="58"/>
      <c r="B799" s="58"/>
      <c r="C799" s="61"/>
      <c r="D799" s="61"/>
      <c r="E799" s="58"/>
      <c r="F799" s="58"/>
      <c r="G799" s="58"/>
      <c r="H799" s="26"/>
      <c r="I799" s="26"/>
      <c r="J799" s="26"/>
      <c r="K799" s="6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134"/>
    </row>
    <row r="800" spans="1:32" x14ac:dyDescent="0.25">
      <c r="A800" s="58"/>
      <c r="B800" s="58"/>
      <c r="C800" s="61"/>
      <c r="D800" s="61"/>
      <c r="E800" s="58"/>
      <c r="F800" s="58"/>
      <c r="G800" s="58"/>
      <c r="H800" s="26"/>
      <c r="I800" s="26"/>
      <c r="J800" s="26"/>
      <c r="K800" s="6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134"/>
    </row>
    <row r="801" spans="1:32" x14ac:dyDescent="0.25">
      <c r="A801" s="58"/>
      <c r="B801" s="58"/>
      <c r="C801" s="61"/>
      <c r="D801" s="61"/>
      <c r="E801" s="58"/>
      <c r="F801" s="58"/>
      <c r="G801" s="58"/>
      <c r="H801" s="26"/>
      <c r="I801" s="26"/>
      <c r="J801" s="26"/>
      <c r="K801" s="6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134"/>
    </row>
    <row r="802" spans="1:32" x14ac:dyDescent="0.25">
      <c r="A802" s="58"/>
      <c r="B802" s="58"/>
      <c r="C802" s="61"/>
      <c r="D802" s="61"/>
      <c r="E802" s="58"/>
      <c r="F802" s="58"/>
      <c r="G802" s="58"/>
      <c r="H802" s="26"/>
      <c r="I802" s="26"/>
      <c r="J802" s="26"/>
      <c r="K802" s="6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134"/>
    </row>
    <row r="803" spans="1:32" x14ac:dyDescent="0.25">
      <c r="A803" s="58"/>
      <c r="B803" s="58"/>
      <c r="C803" s="61"/>
      <c r="D803" s="61"/>
      <c r="E803" s="58"/>
      <c r="F803" s="58"/>
      <c r="G803" s="58"/>
      <c r="H803" s="26"/>
      <c r="I803" s="26"/>
      <c r="J803" s="26"/>
      <c r="K803" s="6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134"/>
    </row>
    <row r="804" spans="1:32" x14ac:dyDescent="0.25">
      <c r="A804" s="58"/>
      <c r="B804" s="58"/>
      <c r="C804" s="61"/>
      <c r="D804" s="61"/>
      <c r="E804" s="58"/>
      <c r="F804" s="58"/>
      <c r="G804" s="58"/>
      <c r="H804" s="26"/>
      <c r="I804" s="26"/>
      <c r="J804" s="26"/>
      <c r="K804" s="6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134"/>
    </row>
    <row r="805" spans="1:32" x14ac:dyDescent="0.25">
      <c r="A805" s="58"/>
      <c r="B805" s="58"/>
      <c r="C805" s="61"/>
      <c r="D805" s="61"/>
      <c r="E805" s="58"/>
      <c r="F805" s="58"/>
      <c r="G805" s="58"/>
      <c r="H805" s="26"/>
      <c r="I805" s="26"/>
      <c r="J805" s="26"/>
      <c r="K805" s="6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134"/>
    </row>
    <row r="806" spans="1:32" x14ac:dyDescent="0.25">
      <c r="A806" s="58"/>
      <c r="B806" s="58"/>
      <c r="C806" s="61"/>
      <c r="D806" s="61"/>
      <c r="E806" s="58"/>
      <c r="F806" s="58"/>
      <c r="G806" s="58"/>
      <c r="H806" s="26"/>
      <c r="I806" s="26"/>
      <c r="J806" s="26"/>
      <c r="K806" s="6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134"/>
    </row>
    <row r="807" spans="1:32" x14ac:dyDescent="0.25">
      <c r="A807" s="58"/>
      <c r="B807" s="58"/>
      <c r="C807" s="61"/>
      <c r="D807" s="61"/>
      <c r="E807" s="58"/>
      <c r="F807" s="58"/>
      <c r="G807" s="58"/>
      <c r="H807" s="26"/>
      <c r="I807" s="26"/>
      <c r="J807" s="26"/>
      <c r="K807" s="6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134"/>
    </row>
    <row r="808" spans="1:32" x14ac:dyDescent="0.25">
      <c r="A808" s="58"/>
      <c r="B808" s="58"/>
      <c r="C808" s="61"/>
      <c r="D808" s="61"/>
      <c r="E808" s="58"/>
      <c r="F808" s="58"/>
      <c r="G808" s="58"/>
      <c r="H808" s="26"/>
      <c r="I808" s="26"/>
      <c r="J808" s="26"/>
      <c r="K808" s="6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134"/>
    </row>
    <row r="809" spans="1:32" x14ac:dyDescent="0.25">
      <c r="A809" s="58"/>
      <c r="B809" s="58"/>
      <c r="C809" s="61"/>
      <c r="D809" s="61"/>
      <c r="E809" s="58"/>
      <c r="F809" s="58"/>
      <c r="G809" s="58"/>
      <c r="H809" s="26"/>
      <c r="I809" s="26"/>
      <c r="J809" s="26"/>
      <c r="K809" s="6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134"/>
    </row>
    <row r="810" spans="1:32" x14ac:dyDescent="0.25">
      <c r="A810" s="58"/>
      <c r="B810" s="58"/>
      <c r="C810" s="61"/>
      <c r="D810" s="61"/>
      <c r="E810" s="58"/>
      <c r="F810" s="58"/>
      <c r="G810" s="58"/>
      <c r="H810" s="26"/>
      <c r="I810" s="26"/>
      <c r="J810" s="26"/>
      <c r="K810" s="6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134"/>
    </row>
    <row r="811" spans="1:32" x14ac:dyDescent="0.25">
      <c r="A811" s="58"/>
      <c r="B811" s="58"/>
      <c r="C811" s="61"/>
      <c r="D811" s="61"/>
      <c r="E811" s="58"/>
      <c r="F811" s="58"/>
      <c r="G811" s="58"/>
      <c r="H811" s="26"/>
      <c r="I811" s="26"/>
      <c r="J811" s="26"/>
      <c r="K811" s="6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134"/>
    </row>
    <row r="812" spans="1:32" x14ac:dyDescent="0.25">
      <c r="A812" s="58"/>
      <c r="B812" s="58"/>
      <c r="C812" s="61"/>
      <c r="D812" s="61"/>
      <c r="E812" s="58"/>
      <c r="F812" s="58"/>
      <c r="G812" s="58"/>
      <c r="H812" s="26"/>
      <c r="I812" s="26"/>
      <c r="J812" s="26"/>
      <c r="K812" s="6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134"/>
    </row>
    <row r="813" spans="1:32" x14ac:dyDescent="0.25">
      <c r="A813" s="58"/>
      <c r="B813" s="58"/>
      <c r="C813" s="61"/>
      <c r="D813" s="61"/>
      <c r="E813" s="58"/>
      <c r="F813" s="58"/>
      <c r="G813" s="58"/>
      <c r="H813" s="26"/>
      <c r="I813" s="26"/>
      <c r="J813" s="26"/>
      <c r="K813" s="6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134"/>
    </row>
    <row r="814" spans="1:32" x14ac:dyDescent="0.25">
      <c r="A814" s="58"/>
      <c r="B814" s="58"/>
      <c r="C814" s="61"/>
      <c r="D814" s="61"/>
      <c r="E814" s="58"/>
      <c r="F814" s="58"/>
      <c r="G814" s="58"/>
      <c r="H814" s="26"/>
      <c r="I814" s="26"/>
      <c r="J814" s="26"/>
      <c r="K814" s="6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134"/>
    </row>
    <row r="815" spans="1:32" x14ac:dyDescent="0.25">
      <c r="A815" s="58"/>
      <c r="B815" s="58"/>
      <c r="C815" s="61"/>
      <c r="D815" s="61"/>
      <c r="E815" s="58"/>
      <c r="F815" s="58"/>
      <c r="G815" s="58"/>
      <c r="H815" s="26"/>
      <c r="I815" s="26"/>
      <c r="J815" s="26"/>
      <c r="K815" s="6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134"/>
    </row>
    <row r="816" spans="1:32" x14ac:dyDescent="0.25">
      <c r="A816" s="58"/>
      <c r="B816" s="58"/>
      <c r="C816" s="61"/>
      <c r="D816" s="61"/>
      <c r="E816" s="58"/>
      <c r="F816" s="58"/>
      <c r="G816" s="58"/>
      <c r="H816" s="26"/>
      <c r="I816" s="26"/>
      <c r="J816" s="26"/>
      <c r="K816" s="6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134"/>
    </row>
    <row r="817" spans="1:32" x14ac:dyDescent="0.25">
      <c r="A817" s="58"/>
      <c r="B817" s="58"/>
      <c r="C817" s="61"/>
      <c r="D817" s="61"/>
      <c r="E817" s="58"/>
      <c r="F817" s="58"/>
      <c r="G817" s="58"/>
      <c r="H817" s="26"/>
      <c r="I817" s="26"/>
      <c r="J817" s="26"/>
      <c r="K817" s="6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134"/>
    </row>
    <row r="818" spans="1:32" x14ac:dyDescent="0.25">
      <c r="A818" s="58"/>
      <c r="B818" s="58"/>
      <c r="C818" s="61"/>
      <c r="D818" s="61"/>
      <c r="E818" s="58"/>
      <c r="F818" s="58"/>
      <c r="G818" s="58"/>
      <c r="H818" s="26"/>
      <c r="I818" s="26"/>
      <c r="J818" s="26"/>
      <c r="K818" s="6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134"/>
    </row>
    <row r="819" spans="1:32" x14ac:dyDescent="0.25">
      <c r="A819" s="58"/>
      <c r="B819" s="58"/>
      <c r="C819" s="61"/>
      <c r="D819" s="61"/>
      <c r="E819" s="58"/>
      <c r="F819" s="58"/>
      <c r="G819" s="58"/>
      <c r="H819" s="26"/>
      <c r="I819" s="26"/>
      <c r="J819" s="26"/>
      <c r="K819" s="6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134"/>
    </row>
    <row r="820" spans="1:32" x14ac:dyDescent="0.25">
      <c r="A820" s="58"/>
      <c r="B820" s="58"/>
      <c r="C820" s="61"/>
      <c r="D820" s="61"/>
      <c r="E820" s="58"/>
      <c r="F820" s="58"/>
      <c r="G820" s="58"/>
      <c r="H820" s="26"/>
      <c r="I820" s="26"/>
      <c r="J820" s="26"/>
      <c r="K820" s="6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134"/>
    </row>
    <row r="821" spans="1:32" x14ac:dyDescent="0.25">
      <c r="A821" s="58"/>
      <c r="B821" s="58"/>
      <c r="C821" s="61"/>
      <c r="D821" s="61"/>
      <c r="E821" s="58"/>
      <c r="F821" s="58"/>
      <c r="G821" s="58"/>
      <c r="H821" s="26"/>
      <c r="I821" s="26"/>
      <c r="J821" s="26"/>
      <c r="K821" s="6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134"/>
    </row>
    <row r="822" spans="1:32" x14ac:dyDescent="0.25">
      <c r="A822" s="58"/>
      <c r="B822" s="58"/>
      <c r="C822" s="61"/>
      <c r="D822" s="61"/>
      <c r="E822" s="58"/>
      <c r="F822" s="58"/>
      <c r="G822" s="58"/>
      <c r="H822" s="26"/>
      <c r="I822" s="26"/>
      <c r="J822" s="26"/>
      <c r="K822" s="6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134"/>
    </row>
    <row r="823" spans="1:32" x14ac:dyDescent="0.25">
      <c r="A823" s="58"/>
      <c r="B823" s="58"/>
      <c r="C823" s="61"/>
      <c r="D823" s="61"/>
      <c r="E823" s="58"/>
      <c r="F823" s="58"/>
      <c r="G823" s="58"/>
      <c r="H823" s="26"/>
      <c r="I823" s="26"/>
      <c r="J823" s="26"/>
      <c r="K823" s="6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134"/>
    </row>
    <row r="824" spans="1:32" x14ac:dyDescent="0.25">
      <c r="A824" s="58"/>
      <c r="B824" s="58"/>
      <c r="C824" s="61"/>
      <c r="D824" s="61"/>
      <c r="E824" s="58"/>
      <c r="F824" s="58"/>
      <c r="G824" s="58"/>
      <c r="H824" s="26"/>
      <c r="I824" s="26"/>
      <c r="J824" s="26"/>
      <c r="K824" s="6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134"/>
    </row>
    <row r="825" spans="1:32" x14ac:dyDescent="0.25">
      <c r="A825" s="58"/>
      <c r="B825" s="58"/>
      <c r="C825" s="61"/>
      <c r="D825" s="61"/>
      <c r="E825" s="58"/>
      <c r="F825" s="58"/>
      <c r="G825" s="58"/>
      <c r="H825" s="26"/>
      <c r="I825" s="26"/>
      <c r="J825" s="26"/>
      <c r="K825" s="6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134"/>
    </row>
    <row r="826" spans="1:32" x14ac:dyDescent="0.25">
      <c r="A826" s="58"/>
      <c r="B826" s="58"/>
      <c r="C826" s="61"/>
      <c r="D826" s="61"/>
      <c r="E826" s="58"/>
      <c r="F826" s="58"/>
      <c r="G826" s="58"/>
      <c r="H826" s="26"/>
      <c r="I826" s="26"/>
      <c r="J826" s="26"/>
      <c r="K826" s="6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134"/>
    </row>
    <row r="827" spans="1:32" x14ac:dyDescent="0.25">
      <c r="A827" s="58"/>
      <c r="B827" s="58"/>
      <c r="C827" s="61"/>
      <c r="D827" s="61"/>
      <c r="E827" s="58"/>
      <c r="F827" s="58"/>
      <c r="G827" s="58"/>
      <c r="H827" s="26"/>
      <c r="I827" s="26"/>
      <c r="J827" s="26"/>
      <c r="K827" s="6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134"/>
    </row>
    <row r="828" spans="1:32" x14ac:dyDescent="0.25">
      <c r="A828" s="58"/>
      <c r="B828" s="58"/>
      <c r="C828" s="61"/>
      <c r="D828" s="61"/>
      <c r="E828" s="58"/>
      <c r="F828" s="58"/>
      <c r="G828" s="58"/>
      <c r="H828" s="26"/>
      <c r="I828" s="26"/>
      <c r="J828" s="26"/>
      <c r="K828" s="6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134"/>
    </row>
    <row r="829" spans="1:32" x14ac:dyDescent="0.25">
      <c r="A829" s="58"/>
      <c r="B829" s="58"/>
      <c r="C829" s="61"/>
      <c r="D829" s="61"/>
      <c r="E829" s="58"/>
      <c r="F829" s="58"/>
      <c r="G829" s="58"/>
      <c r="H829" s="26"/>
      <c r="I829" s="26"/>
      <c r="J829" s="26"/>
      <c r="K829" s="6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134"/>
    </row>
    <row r="830" spans="1:32" x14ac:dyDescent="0.25">
      <c r="A830" s="58"/>
      <c r="B830" s="58"/>
      <c r="C830" s="61"/>
      <c r="D830" s="61"/>
      <c r="E830" s="58"/>
      <c r="F830" s="58"/>
      <c r="G830" s="58"/>
      <c r="H830" s="26"/>
      <c r="I830" s="26"/>
      <c r="J830" s="26"/>
      <c r="K830" s="6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134"/>
    </row>
    <row r="831" spans="1:32" x14ac:dyDescent="0.25">
      <c r="A831" s="58"/>
      <c r="B831" s="58"/>
      <c r="C831" s="61"/>
      <c r="D831" s="61"/>
      <c r="E831" s="58"/>
      <c r="F831" s="58"/>
      <c r="G831" s="58"/>
      <c r="H831" s="26"/>
      <c r="I831" s="26"/>
      <c r="J831" s="26"/>
      <c r="K831" s="6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134"/>
    </row>
    <row r="832" spans="1:32" x14ac:dyDescent="0.25">
      <c r="A832" s="58"/>
      <c r="B832" s="58"/>
      <c r="C832" s="61"/>
      <c r="D832" s="61"/>
      <c r="E832" s="58"/>
      <c r="F832" s="58"/>
      <c r="G832" s="58"/>
      <c r="H832" s="26"/>
      <c r="I832" s="26"/>
      <c r="J832" s="26"/>
      <c r="K832" s="6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134"/>
    </row>
    <row r="833" spans="1:32" x14ac:dyDescent="0.25">
      <c r="A833" s="58"/>
      <c r="B833" s="58"/>
      <c r="C833" s="61"/>
      <c r="D833" s="61"/>
      <c r="E833" s="58"/>
      <c r="F833" s="58"/>
      <c r="G833" s="58"/>
      <c r="H833" s="26"/>
      <c r="I833" s="26"/>
      <c r="J833" s="26"/>
      <c r="K833" s="6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134"/>
    </row>
    <row r="834" spans="1:32" x14ac:dyDescent="0.25">
      <c r="A834" s="58"/>
      <c r="B834" s="58"/>
      <c r="C834" s="61"/>
      <c r="D834" s="61"/>
      <c r="E834" s="58"/>
      <c r="F834" s="58"/>
      <c r="G834" s="58"/>
      <c r="H834" s="26"/>
      <c r="I834" s="26"/>
      <c r="J834" s="26"/>
      <c r="K834" s="6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134"/>
    </row>
    <row r="835" spans="1:32" x14ac:dyDescent="0.25">
      <c r="A835" s="58"/>
      <c r="B835" s="58"/>
      <c r="C835" s="61"/>
      <c r="D835" s="61"/>
      <c r="E835" s="58"/>
      <c r="F835" s="58"/>
      <c r="G835" s="58"/>
      <c r="H835" s="26"/>
      <c r="I835" s="26"/>
      <c r="J835" s="26"/>
      <c r="K835" s="6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134"/>
    </row>
    <row r="836" spans="1:32" x14ac:dyDescent="0.25">
      <c r="A836" s="58"/>
      <c r="B836" s="58"/>
      <c r="C836" s="61"/>
      <c r="D836" s="61"/>
      <c r="E836" s="58"/>
      <c r="F836" s="58"/>
      <c r="G836" s="58"/>
      <c r="H836" s="26"/>
      <c r="I836" s="26"/>
      <c r="J836" s="26"/>
      <c r="K836" s="6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134"/>
    </row>
    <row r="837" spans="1:32" x14ac:dyDescent="0.25">
      <c r="A837" s="58"/>
      <c r="B837" s="58"/>
      <c r="C837" s="61"/>
      <c r="D837" s="61"/>
      <c r="E837" s="58"/>
      <c r="F837" s="58"/>
      <c r="G837" s="58"/>
      <c r="H837" s="26"/>
      <c r="I837" s="26"/>
      <c r="J837" s="26"/>
      <c r="K837" s="6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134"/>
    </row>
    <row r="838" spans="1:32" x14ac:dyDescent="0.25">
      <c r="A838" s="58"/>
      <c r="B838" s="58"/>
      <c r="C838" s="61"/>
      <c r="D838" s="61"/>
      <c r="E838" s="58"/>
      <c r="F838" s="58"/>
      <c r="G838" s="58"/>
      <c r="H838" s="26"/>
      <c r="I838" s="26"/>
      <c r="J838" s="26"/>
      <c r="K838" s="6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134"/>
    </row>
    <row r="839" spans="1:32" x14ac:dyDescent="0.25">
      <c r="A839" s="58"/>
      <c r="B839" s="58"/>
      <c r="C839" s="61"/>
      <c r="D839" s="61"/>
      <c r="E839" s="58"/>
      <c r="F839" s="58"/>
      <c r="G839" s="58"/>
      <c r="H839" s="26"/>
      <c r="I839" s="26"/>
      <c r="J839" s="26"/>
      <c r="K839" s="6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134"/>
    </row>
    <row r="840" spans="1:32" x14ac:dyDescent="0.25">
      <c r="A840" s="58"/>
      <c r="B840" s="58"/>
      <c r="C840" s="61"/>
      <c r="D840" s="61"/>
      <c r="E840" s="58"/>
      <c r="F840" s="58"/>
      <c r="G840" s="58"/>
      <c r="H840" s="26"/>
      <c r="I840" s="26"/>
      <c r="J840" s="26"/>
      <c r="K840" s="6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134"/>
    </row>
    <row r="841" spans="1:32" x14ac:dyDescent="0.25">
      <c r="A841" s="58"/>
      <c r="B841" s="58"/>
      <c r="C841" s="61"/>
      <c r="D841" s="61"/>
      <c r="E841" s="58"/>
      <c r="F841" s="58"/>
      <c r="G841" s="58"/>
      <c r="H841" s="26"/>
      <c r="I841" s="26"/>
      <c r="J841" s="26"/>
      <c r="K841" s="6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134"/>
    </row>
    <row r="842" spans="1:32" x14ac:dyDescent="0.25">
      <c r="A842" s="58"/>
      <c r="B842" s="58"/>
      <c r="C842" s="61"/>
      <c r="D842" s="61"/>
      <c r="E842" s="58"/>
      <c r="F842" s="58"/>
      <c r="G842" s="58"/>
      <c r="H842" s="26"/>
      <c r="I842" s="26"/>
      <c r="J842" s="26"/>
      <c r="K842" s="6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134"/>
    </row>
    <row r="843" spans="1:32" x14ac:dyDescent="0.25">
      <c r="A843" s="58"/>
      <c r="B843" s="58"/>
      <c r="C843" s="61"/>
      <c r="D843" s="61"/>
      <c r="E843" s="58"/>
      <c r="F843" s="58"/>
      <c r="G843" s="58"/>
      <c r="H843" s="26"/>
      <c r="I843" s="26"/>
      <c r="J843" s="26"/>
      <c r="K843" s="6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134"/>
    </row>
    <row r="844" spans="1:32" x14ac:dyDescent="0.25">
      <c r="A844" s="58"/>
      <c r="B844" s="58"/>
      <c r="C844" s="61"/>
      <c r="D844" s="61"/>
      <c r="E844" s="58"/>
      <c r="F844" s="58"/>
      <c r="G844" s="58"/>
      <c r="H844" s="26"/>
      <c r="I844" s="26"/>
      <c r="J844" s="26"/>
      <c r="K844" s="6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134"/>
    </row>
    <row r="845" spans="1:32" x14ac:dyDescent="0.25">
      <c r="A845" s="58"/>
      <c r="B845" s="58"/>
      <c r="C845" s="61"/>
      <c r="D845" s="61"/>
      <c r="E845" s="58"/>
      <c r="F845" s="58"/>
      <c r="G845" s="58"/>
      <c r="H845" s="26"/>
      <c r="I845" s="26"/>
      <c r="J845" s="26"/>
      <c r="K845" s="6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134"/>
    </row>
    <row r="846" spans="1:32" x14ac:dyDescent="0.25">
      <c r="A846" s="58"/>
      <c r="B846" s="58"/>
      <c r="C846" s="61"/>
      <c r="D846" s="61"/>
      <c r="E846" s="58"/>
      <c r="F846" s="58"/>
      <c r="G846" s="58"/>
      <c r="H846" s="26"/>
      <c r="I846" s="26"/>
      <c r="J846" s="26"/>
      <c r="K846" s="6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134"/>
    </row>
    <row r="847" spans="1:32" x14ac:dyDescent="0.25">
      <c r="A847" s="58"/>
      <c r="B847" s="58"/>
      <c r="C847" s="61"/>
      <c r="D847" s="61"/>
      <c r="E847" s="58"/>
      <c r="F847" s="58"/>
      <c r="G847" s="58"/>
      <c r="H847" s="26"/>
      <c r="I847" s="26"/>
      <c r="J847" s="26"/>
      <c r="K847" s="6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134"/>
    </row>
    <row r="848" spans="1:32" x14ac:dyDescent="0.25">
      <c r="A848" s="58"/>
      <c r="B848" s="58"/>
      <c r="C848" s="61"/>
      <c r="D848" s="61"/>
      <c r="E848" s="58"/>
      <c r="F848" s="58"/>
      <c r="G848" s="58"/>
      <c r="H848" s="26"/>
      <c r="I848" s="26"/>
      <c r="J848" s="26"/>
      <c r="K848" s="6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134"/>
    </row>
    <row r="849" spans="1:32" x14ac:dyDescent="0.25">
      <c r="A849" s="58"/>
      <c r="B849" s="58"/>
      <c r="C849" s="61"/>
      <c r="D849" s="61"/>
      <c r="E849" s="58"/>
      <c r="F849" s="58"/>
      <c r="G849" s="58"/>
      <c r="H849" s="26"/>
      <c r="I849" s="26"/>
      <c r="J849" s="26"/>
      <c r="K849" s="6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134"/>
    </row>
    <row r="850" spans="1:32" x14ac:dyDescent="0.25">
      <c r="A850" s="58"/>
      <c r="B850" s="58"/>
      <c r="C850" s="61"/>
      <c r="D850" s="61"/>
      <c r="E850" s="58"/>
      <c r="F850" s="58"/>
      <c r="G850" s="58"/>
      <c r="H850" s="26"/>
      <c r="I850" s="26"/>
      <c r="J850" s="26"/>
      <c r="K850" s="6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134"/>
    </row>
    <row r="851" spans="1:32" x14ac:dyDescent="0.25">
      <c r="A851" s="58"/>
      <c r="B851" s="58"/>
      <c r="C851" s="61"/>
      <c r="D851" s="61"/>
      <c r="E851" s="58"/>
      <c r="F851" s="58"/>
      <c r="G851" s="58"/>
      <c r="H851" s="26"/>
      <c r="I851" s="26"/>
      <c r="J851" s="26"/>
      <c r="K851" s="6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134"/>
    </row>
    <row r="852" spans="1:32" x14ac:dyDescent="0.25">
      <c r="A852" s="58"/>
      <c r="B852" s="58"/>
      <c r="C852" s="61"/>
      <c r="D852" s="61"/>
      <c r="E852" s="58"/>
      <c r="F852" s="58"/>
      <c r="G852" s="58"/>
      <c r="H852" s="26"/>
      <c r="I852" s="26"/>
      <c r="J852" s="26"/>
      <c r="K852" s="6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134"/>
    </row>
    <row r="853" spans="1:32" x14ac:dyDescent="0.25">
      <c r="A853" s="58"/>
      <c r="B853" s="58"/>
      <c r="C853" s="61"/>
      <c r="D853" s="61"/>
      <c r="E853" s="58"/>
      <c r="F853" s="58"/>
      <c r="G853" s="58"/>
      <c r="H853" s="26"/>
      <c r="I853" s="26"/>
      <c r="J853" s="26"/>
      <c r="K853" s="6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134"/>
    </row>
    <row r="854" spans="1:32" x14ac:dyDescent="0.25">
      <c r="A854" s="58"/>
      <c r="B854" s="58"/>
      <c r="C854" s="61"/>
      <c r="D854" s="61"/>
      <c r="E854" s="58"/>
      <c r="F854" s="58"/>
      <c r="G854" s="58"/>
      <c r="H854" s="26"/>
      <c r="I854" s="26"/>
      <c r="J854" s="26"/>
      <c r="K854" s="6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134"/>
    </row>
    <row r="855" spans="1:32" x14ac:dyDescent="0.25">
      <c r="A855" s="58"/>
      <c r="B855" s="58"/>
      <c r="C855" s="61"/>
      <c r="D855" s="61"/>
      <c r="E855" s="58"/>
      <c r="F855" s="58"/>
      <c r="G855" s="58"/>
      <c r="H855" s="26"/>
      <c r="I855" s="26"/>
      <c r="J855" s="26"/>
      <c r="K855" s="6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134"/>
    </row>
    <row r="856" spans="1:32" x14ac:dyDescent="0.25">
      <c r="A856" s="58"/>
      <c r="B856" s="58"/>
      <c r="C856" s="61"/>
      <c r="D856" s="61"/>
      <c r="E856" s="58"/>
      <c r="F856" s="58"/>
      <c r="G856" s="58"/>
      <c r="H856" s="26"/>
      <c r="I856" s="26"/>
      <c r="J856" s="26"/>
      <c r="K856" s="6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134"/>
    </row>
    <row r="857" spans="1:32" x14ac:dyDescent="0.25">
      <c r="A857" s="58"/>
      <c r="B857" s="58"/>
      <c r="C857" s="61"/>
      <c r="D857" s="61"/>
      <c r="E857" s="58"/>
      <c r="F857" s="58"/>
      <c r="G857" s="58"/>
      <c r="H857" s="26"/>
      <c r="I857" s="26"/>
      <c r="J857" s="26"/>
      <c r="K857" s="6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134"/>
    </row>
    <row r="858" spans="1:32" x14ac:dyDescent="0.25">
      <c r="A858" s="58"/>
      <c r="B858" s="58"/>
      <c r="C858" s="61"/>
      <c r="D858" s="61"/>
      <c r="E858" s="58"/>
      <c r="F858" s="58"/>
      <c r="G858" s="58"/>
      <c r="H858" s="26"/>
      <c r="I858" s="26"/>
      <c r="J858" s="26"/>
      <c r="K858" s="6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134"/>
    </row>
    <row r="859" spans="1:32" x14ac:dyDescent="0.25">
      <c r="A859" s="58"/>
      <c r="B859" s="58"/>
      <c r="C859" s="61"/>
      <c r="D859" s="61"/>
      <c r="E859" s="58"/>
      <c r="F859" s="58"/>
      <c r="G859" s="58"/>
      <c r="H859" s="26"/>
      <c r="I859" s="26"/>
      <c r="J859" s="26"/>
      <c r="K859" s="6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134"/>
    </row>
    <row r="860" spans="1:32" x14ac:dyDescent="0.25">
      <c r="A860" s="58"/>
      <c r="B860" s="58"/>
      <c r="C860" s="61"/>
      <c r="D860" s="61"/>
      <c r="E860" s="58"/>
      <c r="F860" s="58"/>
      <c r="G860" s="58"/>
      <c r="H860" s="26"/>
      <c r="I860" s="26"/>
      <c r="J860" s="26"/>
      <c r="K860" s="6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134"/>
    </row>
    <row r="861" spans="1:32" x14ac:dyDescent="0.25">
      <c r="A861" s="58"/>
      <c r="B861" s="58"/>
      <c r="C861" s="61"/>
      <c r="D861" s="61"/>
      <c r="E861" s="58"/>
      <c r="F861" s="58"/>
      <c r="G861" s="58"/>
      <c r="H861" s="26"/>
      <c r="I861" s="26"/>
      <c r="J861" s="26"/>
      <c r="K861" s="6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134"/>
    </row>
    <row r="862" spans="1:32" x14ac:dyDescent="0.25">
      <c r="A862" s="58"/>
      <c r="B862" s="58"/>
      <c r="C862" s="61"/>
      <c r="D862" s="61"/>
      <c r="E862" s="58"/>
      <c r="F862" s="58"/>
      <c r="G862" s="58"/>
      <c r="H862" s="26"/>
      <c r="I862" s="26"/>
      <c r="J862" s="26"/>
      <c r="K862" s="6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134"/>
    </row>
    <row r="863" spans="1:32" x14ac:dyDescent="0.25">
      <c r="A863" s="58"/>
      <c r="B863" s="58"/>
      <c r="C863" s="61"/>
      <c r="D863" s="61"/>
      <c r="E863" s="58"/>
      <c r="F863" s="58"/>
      <c r="G863" s="58"/>
      <c r="H863" s="26"/>
      <c r="I863" s="26"/>
      <c r="J863" s="26"/>
      <c r="K863" s="6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134"/>
    </row>
    <row r="864" spans="1:32" x14ac:dyDescent="0.25">
      <c r="A864" s="58"/>
      <c r="B864" s="58"/>
      <c r="C864" s="61"/>
      <c r="D864" s="61"/>
      <c r="E864" s="58"/>
      <c r="F864" s="58"/>
      <c r="G864" s="58"/>
      <c r="H864" s="26"/>
      <c r="I864" s="26"/>
      <c r="J864" s="26"/>
      <c r="K864" s="6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134"/>
    </row>
    <row r="865" spans="1:32" x14ac:dyDescent="0.25">
      <c r="A865" s="58"/>
      <c r="B865" s="58"/>
      <c r="C865" s="61"/>
      <c r="D865" s="61"/>
      <c r="E865" s="58"/>
      <c r="F865" s="58"/>
      <c r="G865" s="58"/>
      <c r="H865" s="26"/>
      <c r="I865" s="26"/>
      <c r="J865" s="26"/>
      <c r="K865" s="6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134"/>
    </row>
    <row r="866" spans="1:32" x14ac:dyDescent="0.25">
      <c r="A866" s="58"/>
      <c r="B866" s="58"/>
      <c r="C866" s="61"/>
      <c r="D866" s="61"/>
      <c r="E866" s="58"/>
      <c r="F866" s="58"/>
      <c r="G866" s="58"/>
      <c r="H866" s="26"/>
      <c r="I866" s="26"/>
      <c r="J866" s="26"/>
      <c r="K866" s="6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134"/>
    </row>
    <row r="867" spans="1:32" x14ac:dyDescent="0.25">
      <c r="A867" s="58"/>
      <c r="B867" s="58"/>
      <c r="C867" s="61"/>
      <c r="D867" s="61"/>
      <c r="E867" s="58"/>
      <c r="F867" s="58"/>
      <c r="G867" s="58"/>
      <c r="H867" s="26"/>
      <c r="I867" s="26"/>
      <c r="J867" s="26"/>
      <c r="K867" s="6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134"/>
    </row>
    <row r="868" spans="1:32" x14ac:dyDescent="0.25">
      <c r="A868" s="58"/>
      <c r="B868" s="58"/>
      <c r="C868" s="61"/>
      <c r="D868" s="61"/>
      <c r="E868" s="58"/>
      <c r="F868" s="58"/>
      <c r="G868" s="58"/>
      <c r="H868" s="26"/>
      <c r="I868" s="26"/>
      <c r="J868" s="26"/>
      <c r="K868" s="6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134"/>
    </row>
    <row r="869" spans="1:32" x14ac:dyDescent="0.25">
      <c r="A869" s="58"/>
      <c r="B869" s="58"/>
      <c r="C869" s="61"/>
      <c r="D869" s="61"/>
      <c r="E869" s="58"/>
      <c r="F869" s="58"/>
      <c r="G869" s="58"/>
      <c r="H869" s="26"/>
      <c r="I869" s="26"/>
      <c r="J869" s="26"/>
      <c r="K869" s="6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134"/>
    </row>
    <row r="870" spans="1:32" x14ac:dyDescent="0.25">
      <c r="A870" s="58"/>
      <c r="B870" s="58"/>
      <c r="C870" s="61"/>
      <c r="D870" s="61"/>
      <c r="E870" s="58"/>
      <c r="F870" s="58"/>
      <c r="G870" s="58"/>
      <c r="H870" s="26"/>
      <c r="I870" s="26"/>
      <c r="J870" s="26"/>
      <c r="K870" s="6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134"/>
    </row>
    <row r="871" spans="1:32" x14ac:dyDescent="0.25">
      <c r="A871" s="58"/>
      <c r="B871" s="58"/>
      <c r="C871" s="61"/>
      <c r="D871" s="61"/>
      <c r="E871" s="58"/>
      <c r="F871" s="58"/>
      <c r="G871" s="58"/>
      <c r="H871" s="26"/>
      <c r="I871" s="26"/>
      <c r="J871" s="26"/>
      <c r="K871" s="6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134"/>
    </row>
    <row r="872" spans="1:32" x14ac:dyDescent="0.25">
      <c r="A872" s="58"/>
      <c r="B872" s="58"/>
      <c r="C872" s="61"/>
      <c r="D872" s="61"/>
      <c r="E872" s="58"/>
      <c r="F872" s="58"/>
      <c r="G872" s="58"/>
      <c r="H872" s="26"/>
      <c r="I872" s="26"/>
      <c r="J872" s="26"/>
      <c r="K872" s="6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134"/>
    </row>
    <row r="873" spans="1:32" x14ac:dyDescent="0.25">
      <c r="A873" s="58"/>
      <c r="B873" s="58"/>
      <c r="C873" s="61"/>
      <c r="D873" s="61"/>
      <c r="E873" s="58"/>
      <c r="F873" s="58"/>
      <c r="G873" s="58"/>
      <c r="H873" s="26"/>
      <c r="I873" s="26"/>
      <c r="J873" s="26"/>
      <c r="K873" s="6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134"/>
    </row>
    <row r="874" spans="1:32" x14ac:dyDescent="0.25">
      <c r="A874" s="58"/>
      <c r="B874" s="58"/>
      <c r="C874" s="61"/>
      <c r="D874" s="61"/>
      <c r="E874" s="58"/>
      <c r="F874" s="58"/>
      <c r="G874" s="58"/>
      <c r="H874" s="26"/>
      <c r="I874" s="26"/>
      <c r="J874" s="26"/>
      <c r="K874" s="6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134"/>
    </row>
    <row r="875" spans="1:32" x14ac:dyDescent="0.25">
      <c r="A875" s="58"/>
      <c r="B875" s="58"/>
      <c r="C875" s="61"/>
      <c r="D875" s="61"/>
      <c r="E875" s="58"/>
      <c r="F875" s="58"/>
      <c r="G875" s="58"/>
      <c r="H875" s="26"/>
      <c r="I875" s="26"/>
      <c r="J875" s="26"/>
      <c r="K875" s="6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134"/>
    </row>
    <row r="876" spans="1:32" x14ac:dyDescent="0.25">
      <c r="A876" s="58"/>
      <c r="B876" s="58"/>
      <c r="C876" s="61"/>
      <c r="D876" s="61"/>
      <c r="E876" s="58"/>
      <c r="F876" s="58"/>
      <c r="G876" s="58"/>
      <c r="H876" s="26"/>
      <c r="I876" s="26"/>
      <c r="J876" s="26"/>
      <c r="K876" s="6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134"/>
    </row>
    <row r="877" spans="1:32" x14ac:dyDescent="0.25">
      <c r="A877" s="58"/>
      <c r="B877" s="58"/>
      <c r="C877" s="61"/>
      <c r="D877" s="61"/>
      <c r="E877" s="58"/>
      <c r="F877" s="58"/>
      <c r="G877" s="58"/>
      <c r="H877" s="26"/>
      <c r="I877" s="26"/>
      <c r="J877" s="26"/>
      <c r="K877" s="6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134"/>
    </row>
    <row r="878" spans="1:32" x14ac:dyDescent="0.25">
      <c r="A878" s="58"/>
      <c r="B878" s="58"/>
      <c r="C878" s="61"/>
      <c r="D878" s="61"/>
      <c r="E878" s="58"/>
      <c r="F878" s="58"/>
      <c r="G878" s="58"/>
      <c r="H878" s="26"/>
      <c r="I878" s="26"/>
      <c r="J878" s="26"/>
      <c r="K878" s="6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134"/>
    </row>
    <row r="879" spans="1:32" x14ac:dyDescent="0.25">
      <c r="A879" s="58"/>
      <c r="B879" s="58"/>
      <c r="C879" s="61"/>
      <c r="D879" s="61"/>
      <c r="E879" s="58"/>
      <c r="F879" s="58"/>
      <c r="G879" s="58"/>
      <c r="H879" s="26"/>
      <c r="I879" s="26"/>
      <c r="J879" s="26"/>
      <c r="K879" s="6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134"/>
    </row>
    <row r="880" spans="1:32" x14ac:dyDescent="0.25">
      <c r="A880" s="58"/>
      <c r="B880" s="58"/>
      <c r="C880" s="61"/>
      <c r="D880" s="61"/>
      <c r="E880" s="58"/>
      <c r="F880" s="58"/>
      <c r="G880" s="58"/>
      <c r="H880" s="26"/>
      <c r="I880" s="26"/>
      <c r="J880" s="26"/>
      <c r="K880" s="6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134"/>
    </row>
    <row r="881" spans="1:32" x14ac:dyDescent="0.25">
      <c r="A881" s="58"/>
      <c r="B881" s="58"/>
      <c r="C881" s="61"/>
      <c r="D881" s="61"/>
      <c r="E881" s="58"/>
      <c r="F881" s="58"/>
      <c r="G881" s="58"/>
      <c r="H881" s="26"/>
      <c r="I881" s="26"/>
      <c r="J881" s="26"/>
      <c r="K881" s="6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134"/>
    </row>
    <row r="882" spans="1:32" x14ac:dyDescent="0.25">
      <c r="A882" s="58"/>
      <c r="B882" s="58"/>
      <c r="C882" s="61"/>
      <c r="D882" s="61"/>
      <c r="E882" s="58"/>
      <c r="F882" s="58"/>
      <c r="G882" s="58"/>
      <c r="H882" s="26"/>
      <c r="I882" s="26"/>
      <c r="J882" s="26"/>
      <c r="K882" s="6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134"/>
    </row>
    <row r="883" spans="1:32" x14ac:dyDescent="0.25">
      <c r="A883" s="58"/>
      <c r="B883" s="58"/>
      <c r="C883" s="61"/>
      <c r="D883" s="61"/>
      <c r="E883" s="58"/>
      <c r="F883" s="58"/>
      <c r="G883" s="58"/>
      <c r="H883" s="26"/>
      <c r="I883" s="26"/>
      <c r="J883" s="26"/>
      <c r="K883" s="6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134"/>
    </row>
    <row r="884" spans="1:32" x14ac:dyDescent="0.25">
      <c r="A884" s="58"/>
      <c r="B884" s="58"/>
      <c r="C884" s="61"/>
      <c r="D884" s="61"/>
      <c r="E884" s="58"/>
      <c r="F884" s="58"/>
      <c r="G884" s="58"/>
      <c r="H884" s="26"/>
      <c r="I884" s="26"/>
      <c r="J884" s="26"/>
      <c r="K884" s="6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134"/>
    </row>
    <row r="885" spans="1:32" x14ac:dyDescent="0.25">
      <c r="A885" s="58"/>
      <c r="B885" s="58"/>
      <c r="C885" s="61"/>
      <c r="D885" s="61"/>
      <c r="E885" s="58"/>
      <c r="F885" s="58"/>
      <c r="G885" s="58"/>
      <c r="H885" s="26"/>
      <c r="I885" s="26"/>
      <c r="J885" s="26"/>
      <c r="K885" s="6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134"/>
    </row>
    <row r="886" spans="1:32" x14ac:dyDescent="0.25">
      <c r="A886" s="58"/>
      <c r="B886" s="58"/>
      <c r="C886" s="61"/>
      <c r="D886" s="61"/>
      <c r="E886" s="58"/>
      <c r="F886" s="58"/>
      <c r="G886" s="58"/>
      <c r="H886" s="26"/>
      <c r="I886" s="26"/>
      <c r="J886" s="26"/>
      <c r="K886" s="6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134"/>
    </row>
    <row r="887" spans="1:32" x14ac:dyDescent="0.25">
      <c r="A887" s="58"/>
      <c r="B887" s="58"/>
      <c r="C887" s="61"/>
      <c r="D887" s="61"/>
      <c r="E887" s="58"/>
      <c r="F887" s="58"/>
      <c r="G887" s="58"/>
      <c r="H887" s="26"/>
      <c r="I887" s="26"/>
      <c r="J887" s="26"/>
      <c r="K887" s="6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134"/>
    </row>
    <row r="888" spans="1:32" x14ac:dyDescent="0.25">
      <c r="A888" s="58"/>
      <c r="B888" s="58"/>
      <c r="C888" s="61"/>
      <c r="D888" s="61"/>
      <c r="E888" s="58"/>
      <c r="F888" s="58"/>
      <c r="G888" s="58"/>
      <c r="H888" s="26"/>
      <c r="I888" s="26"/>
      <c r="J888" s="26"/>
      <c r="K888" s="6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134"/>
    </row>
    <row r="889" spans="1:32" x14ac:dyDescent="0.25">
      <c r="A889" s="58"/>
      <c r="B889" s="58"/>
      <c r="C889" s="61"/>
      <c r="D889" s="61"/>
      <c r="E889" s="58"/>
      <c r="F889" s="58"/>
      <c r="G889" s="58"/>
      <c r="H889" s="26"/>
      <c r="I889" s="26"/>
      <c r="J889" s="26"/>
      <c r="K889" s="6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134"/>
    </row>
    <row r="890" spans="1:32" x14ac:dyDescent="0.25">
      <c r="A890" s="58"/>
      <c r="B890" s="58"/>
      <c r="C890" s="61"/>
      <c r="D890" s="61"/>
      <c r="E890" s="58"/>
      <c r="F890" s="58"/>
      <c r="G890" s="58"/>
      <c r="H890" s="26"/>
      <c r="I890" s="26"/>
      <c r="J890" s="26"/>
      <c r="K890" s="6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134"/>
    </row>
    <row r="891" spans="1:32" x14ac:dyDescent="0.25">
      <c r="A891" s="58"/>
      <c r="B891" s="58"/>
      <c r="C891" s="61"/>
      <c r="D891" s="61"/>
      <c r="E891" s="58"/>
      <c r="F891" s="58"/>
      <c r="G891" s="58"/>
      <c r="H891" s="26"/>
      <c r="I891" s="26"/>
      <c r="J891" s="26"/>
      <c r="K891" s="6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134"/>
    </row>
    <row r="892" spans="1:32" x14ac:dyDescent="0.25">
      <c r="A892" s="58"/>
      <c r="B892" s="58"/>
      <c r="C892" s="61"/>
      <c r="D892" s="61"/>
      <c r="E892" s="58"/>
      <c r="F892" s="58"/>
      <c r="G892" s="58"/>
      <c r="H892" s="26"/>
      <c r="I892" s="26"/>
      <c r="J892" s="26"/>
      <c r="K892" s="6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134"/>
    </row>
    <row r="893" spans="1:32" x14ac:dyDescent="0.25">
      <c r="A893" s="58"/>
      <c r="B893" s="58"/>
      <c r="C893" s="61"/>
      <c r="D893" s="61"/>
      <c r="E893" s="58"/>
      <c r="F893" s="58"/>
      <c r="G893" s="58"/>
      <c r="H893" s="26"/>
      <c r="I893" s="26"/>
      <c r="J893" s="26"/>
      <c r="K893" s="6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134"/>
    </row>
    <row r="894" spans="1:32" x14ac:dyDescent="0.25">
      <c r="A894" s="58"/>
      <c r="B894" s="58"/>
      <c r="C894" s="61"/>
      <c r="D894" s="61"/>
      <c r="E894" s="58"/>
      <c r="F894" s="58"/>
      <c r="G894" s="58"/>
      <c r="H894" s="26"/>
      <c r="I894" s="26"/>
      <c r="J894" s="26"/>
      <c r="K894" s="6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134"/>
    </row>
    <row r="895" spans="1:32" x14ac:dyDescent="0.25">
      <c r="A895" s="58"/>
      <c r="B895" s="58"/>
      <c r="C895" s="61"/>
      <c r="D895" s="61"/>
      <c r="E895" s="58"/>
      <c r="F895" s="58"/>
      <c r="G895" s="58"/>
      <c r="H895" s="26"/>
      <c r="I895" s="26"/>
      <c r="J895" s="26"/>
      <c r="K895" s="6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134"/>
    </row>
    <row r="896" spans="1:32" x14ac:dyDescent="0.25">
      <c r="A896" s="58"/>
      <c r="B896" s="58"/>
      <c r="C896" s="61"/>
      <c r="D896" s="61"/>
      <c r="E896" s="58"/>
      <c r="F896" s="58"/>
      <c r="G896" s="58"/>
      <c r="H896" s="26"/>
      <c r="I896" s="26"/>
      <c r="J896" s="26"/>
      <c r="K896" s="6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134"/>
    </row>
    <row r="897" spans="1:32" x14ac:dyDescent="0.25">
      <c r="A897" s="58"/>
      <c r="B897" s="58"/>
      <c r="C897" s="61"/>
      <c r="D897" s="61"/>
      <c r="E897" s="58"/>
      <c r="F897" s="58"/>
      <c r="G897" s="58"/>
      <c r="H897" s="26"/>
      <c r="I897" s="26"/>
      <c r="J897" s="26"/>
      <c r="K897" s="6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134"/>
    </row>
    <row r="898" spans="1:32" x14ac:dyDescent="0.25">
      <c r="A898" s="58"/>
      <c r="B898" s="58"/>
      <c r="C898" s="61"/>
      <c r="D898" s="61"/>
      <c r="E898" s="58"/>
      <c r="F898" s="58"/>
      <c r="G898" s="58"/>
      <c r="H898" s="26"/>
      <c r="I898" s="26"/>
      <c r="J898" s="26"/>
      <c r="K898" s="6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134"/>
    </row>
    <row r="899" spans="1:32" x14ac:dyDescent="0.25">
      <c r="A899" s="58"/>
      <c r="B899" s="58"/>
      <c r="C899" s="61"/>
      <c r="D899" s="61"/>
      <c r="E899" s="58"/>
      <c r="F899" s="58"/>
      <c r="G899" s="58"/>
      <c r="H899" s="26"/>
      <c r="I899" s="26"/>
      <c r="J899" s="26"/>
      <c r="K899" s="6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134"/>
    </row>
    <row r="900" spans="1:32" x14ac:dyDescent="0.25">
      <c r="A900" s="58"/>
      <c r="B900" s="58"/>
      <c r="C900" s="61"/>
      <c r="D900" s="61"/>
      <c r="E900" s="58"/>
      <c r="F900" s="58"/>
      <c r="G900" s="58"/>
      <c r="H900" s="26"/>
      <c r="I900" s="26"/>
      <c r="J900" s="26"/>
      <c r="K900" s="6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134"/>
    </row>
    <row r="901" spans="1:32" x14ac:dyDescent="0.25">
      <c r="A901" s="58"/>
      <c r="B901" s="58"/>
      <c r="C901" s="61"/>
      <c r="D901" s="61"/>
      <c r="E901" s="58"/>
      <c r="F901" s="58"/>
      <c r="G901" s="58"/>
      <c r="H901" s="26"/>
      <c r="I901" s="26"/>
      <c r="J901" s="26"/>
      <c r="K901" s="6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134"/>
    </row>
    <row r="902" spans="1:32" x14ac:dyDescent="0.25">
      <c r="A902" s="58"/>
      <c r="B902" s="58"/>
      <c r="C902" s="61"/>
      <c r="D902" s="61"/>
      <c r="E902" s="58"/>
      <c r="F902" s="58"/>
      <c r="G902" s="58"/>
      <c r="H902" s="26"/>
      <c r="I902" s="26"/>
      <c r="J902" s="26"/>
      <c r="K902" s="6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134"/>
    </row>
    <row r="903" spans="1:32" x14ac:dyDescent="0.25">
      <c r="A903" s="58"/>
      <c r="B903" s="58"/>
      <c r="C903" s="61"/>
      <c r="D903" s="61"/>
      <c r="E903" s="58"/>
      <c r="F903" s="58"/>
      <c r="G903" s="58"/>
      <c r="H903" s="26"/>
      <c r="I903" s="26"/>
      <c r="J903" s="26"/>
      <c r="K903" s="6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134"/>
    </row>
    <row r="904" spans="1:32" x14ac:dyDescent="0.25">
      <c r="A904" s="58"/>
      <c r="B904" s="58"/>
      <c r="C904" s="61"/>
      <c r="D904" s="61"/>
      <c r="E904" s="58"/>
      <c r="F904" s="58"/>
      <c r="G904" s="58"/>
      <c r="H904" s="26"/>
      <c r="I904" s="26"/>
      <c r="J904" s="26"/>
      <c r="K904" s="6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134"/>
    </row>
    <row r="905" spans="1:32" x14ac:dyDescent="0.25">
      <c r="A905" s="58"/>
      <c r="B905" s="58"/>
      <c r="C905" s="61"/>
      <c r="D905" s="61"/>
      <c r="E905" s="58"/>
      <c r="F905" s="58"/>
      <c r="G905" s="58"/>
      <c r="H905" s="26"/>
      <c r="I905" s="26"/>
      <c r="J905" s="26"/>
      <c r="K905" s="6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134"/>
    </row>
    <row r="906" spans="1:32" x14ac:dyDescent="0.25">
      <c r="A906" s="58"/>
      <c r="B906" s="58"/>
      <c r="C906" s="61"/>
      <c r="D906" s="61"/>
      <c r="E906" s="58"/>
      <c r="F906" s="58"/>
      <c r="G906" s="58"/>
      <c r="H906" s="26"/>
      <c r="I906" s="26"/>
      <c r="J906" s="26"/>
      <c r="K906" s="6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134"/>
    </row>
    <row r="907" spans="1:32" x14ac:dyDescent="0.25">
      <c r="A907" s="58"/>
      <c r="B907" s="58"/>
      <c r="C907" s="61"/>
      <c r="D907" s="61"/>
      <c r="E907" s="58"/>
      <c r="F907" s="58"/>
      <c r="G907" s="58"/>
      <c r="H907" s="26"/>
      <c r="I907" s="26"/>
      <c r="J907" s="26"/>
      <c r="K907" s="6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134"/>
    </row>
    <row r="908" spans="1:32" x14ac:dyDescent="0.25">
      <c r="A908" s="58"/>
      <c r="B908" s="58"/>
      <c r="C908" s="61"/>
      <c r="D908" s="61"/>
      <c r="E908" s="58"/>
      <c r="F908" s="58"/>
      <c r="G908" s="58"/>
      <c r="H908" s="26"/>
      <c r="I908" s="26"/>
      <c r="J908" s="26"/>
      <c r="K908" s="6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134"/>
    </row>
    <row r="909" spans="1:32" x14ac:dyDescent="0.25">
      <c r="A909" s="58"/>
      <c r="B909" s="58"/>
      <c r="C909" s="61"/>
      <c r="D909" s="61"/>
      <c r="E909" s="58"/>
      <c r="F909" s="58"/>
      <c r="G909" s="58"/>
      <c r="H909" s="26"/>
      <c r="I909" s="26"/>
      <c r="J909" s="26"/>
      <c r="K909" s="6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134"/>
    </row>
    <row r="910" spans="1:32" x14ac:dyDescent="0.25">
      <c r="A910" s="58"/>
      <c r="B910" s="58"/>
      <c r="C910" s="61"/>
      <c r="D910" s="61"/>
      <c r="E910" s="58"/>
      <c r="F910" s="58"/>
      <c r="G910" s="58"/>
      <c r="H910" s="26"/>
      <c r="I910" s="26"/>
      <c r="J910" s="26"/>
      <c r="K910" s="6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134"/>
    </row>
    <row r="911" spans="1:32" x14ac:dyDescent="0.25">
      <c r="A911" s="58"/>
      <c r="B911" s="58"/>
      <c r="C911" s="61"/>
      <c r="D911" s="61"/>
      <c r="E911" s="58"/>
      <c r="F911" s="58"/>
      <c r="G911" s="58"/>
      <c r="H911" s="26"/>
      <c r="I911" s="26"/>
      <c r="J911" s="26"/>
      <c r="K911" s="6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134"/>
    </row>
    <row r="912" spans="1:32" x14ac:dyDescent="0.25">
      <c r="A912" s="58"/>
      <c r="B912" s="58"/>
      <c r="C912" s="61"/>
      <c r="D912" s="61"/>
      <c r="E912" s="58"/>
      <c r="F912" s="58"/>
      <c r="G912" s="58"/>
      <c r="H912" s="26"/>
      <c r="I912" s="26"/>
      <c r="J912" s="26"/>
      <c r="K912" s="6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134"/>
    </row>
    <row r="913" spans="1:32" x14ac:dyDescent="0.25">
      <c r="A913" s="58"/>
      <c r="B913" s="58"/>
      <c r="C913" s="61"/>
      <c r="D913" s="61"/>
      <c r="E913" s="58"/>
      <c r="F913" s="58"/>
      <c r="G913" s="58"/>
      <c r="H913" s="26"/>
      <c r="I913" s="26"/>
      <c r="J913" s="26"/>
      <c r="K913" s="6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134"/>
    </row>
    <row r="914" spans="1:32" x14ac:dyDescent="0.25">
      <c r="A914" s="58"/>
      <c r="B914" s="58"/>
      <c r="C914" s="61"/>
      <c r="D914" s="61"/>
      <c r="E914" s="58"/>
      <c r="F914" s="58"/>
      <c r="G914" s="58"/>
      <c r="H914" s="26"/>
      <c r="I914" s="26"/>
      <c r="J914" s="26"/>
      <c r="K914" s="6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134"/>
    </row>
    <row r="915" spans="1:32" x14ac:dyDescent="0.25">
      <c r="A915" s="58"/>
      <c r="B915" s="58"/>
      <c r="C915" s="61"/>
      <c r="D915" s="61"/>
      <c r="E915" s="58"/>
      <c r="F915" s="58"/>
      <c r="G915" s="58"/>
      <c r="H915" s="26"/>
      <c r="I915" s="26"/>
      <c r="J915" s="26"/>
      <c r="K915" s="6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134"/>
    </row>
    <row r="916" spans="1:32" x14ac:dyDescent="0.25">
      <c r="A916" s="58"/>
      <c r="B916" s="58"/>
      <c r="C916" s="61"/>
      <c r="D916" s="61"/>
      <c r="E916" s="58"/>
      <c r="F916" s="58"/>
      <c r="G916" s="58"/>
      <c r="H916" s="26"/>
      <c r="I916" s="26"/>
      <c r="J916" s="26"/>
      <c r="K916" s="6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134"/>
    </row>
    <row r="917" spans="1:32" x14ac:dyDescent="0.25">
      <c r="A917" s="58"/>
      <c r="B917" s="58"/>
      <c r="C917" s="61"/>
      <c r="D917" s="61"/>
      <c r="E917" s="58"/>
      <c r="F917" s="58"/>
      <c r="G917" s="58"/>
      <c r="H917" s="26"/>
      <c r="I917" s="26"/>
      <c r="J917" s="26"/>
      <c r="K917" s="6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134"/>
    </row>
    <row r="918" spans="1:32" x14ac:dyDescent="0.25">
      <c r="A918" s="58"/>
      <c r="B918" s="58"/>
      <c r="C918" s="61"/>
      <c r="D918" s="61"/>
      <c r="E918" s="58"/>
      <c r="F918" s="58"/>
      <c r="G918" s="58"/>
      <c r="H918" s="26"/>
      <c r="I918" s="26"/>
      <c r="J918" s="26"/>
      <c r="K918" s="6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134"/>
    </row>
    <row r="919" spans="1:32" x14ac:dyDescent="0.25">
      <c r="A919" s="58"/>
      <c r="B919" s="58"/>
      <c r="C919" s="61"/>
      <c r="D919" s="61"/>
      <c r="E919" s="58"/>
      <c r="F919" s="58"/>
      <c r="G919" s="58"/>
      <c r="H919" s="26"/>
      <c r="I919" s="26"/>
      <c r="J919" s="26"/>
      <c r="K919" s="6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134"/>
    </row>
    <row r="920" spans="1:32" x14ac:dyDescent="0.25">
      <c r="A920" s="58"/>
      <c r="B920" s="58"/>
      <c r="C920" s="61"/>
      <c r="D920" s="61"/>
      <c r="E920" s="58"/>
      <c r="F920" s="58"/>
      <c r="G920" s="58"/>
      <c r="H920" s="26"/>
      <c r="I920" s="26"/>
      <c r="J920" s="26"/>
      <c r="K920" s="6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134"/>
    </row>
    <row r="921" spans="1:32" x14ac:dyDescent="0.25">
      <c r="A921" s="58"/>
      <c r="B921" s="58"/>
      <c r="C921" s="61"/>
      <c r="D921" s="61"/>
      <c r="E921" s="58"/>
      <c r="F921" s="58"/>
      <c r="G921" s="58"/>
      <c r="H921" s="26"/>
      <c r="I921" s="26"/>
      <c r="J921" s="26"/>
      <c r="K921" s="6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134"/>
    </row>
    <row r="922" spans="1:32" x14ac:dyDescent="0.25">
      <c r="A922" s="58"/>
      <c r="B922" s="58"/>
      <c r="C922" s="61"/>
      <c r="D922" s="61"/>
      <c r="E922" s="58"/>
      <c r="F922" s="58"/>
      <c r="G922" s="58"/>
      <c r="H922" s="26"/>
      <c r="I922" s="26"/>
      <c r="J922" s="26"/>
      <c r="K922" s="6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134"/>
    </row>
    <row r="923" spans="1:32" x14ac:dyDescent="0.25">
      <c r="A923" s="58"/>
      <c r="B923" s="58"/>
      <c r="C923" s="61"/>
      <c r="D923" s="61"/>
      <c r="E923" s="58"/>
      <c r="F923" s="58"/>
      <c r="G923" s="58"/>
      <c r="H923" s="26"/>
      <c r="I923" s="26"/>
      <c r="J923" s="26"/>
      <c r="K923" s="6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134"/>
    </row>
    <row r="924" spans="1:32" x14ac:dyDescent="0.25">
      <c r="A924" s="58"/>
      <c r="B924" s="58"/>
      <c r="C924" s="61"/>
      <c r="D924" s="61"/>
      <c r="E924" s="58"/>
      <c r="F924" s="58"/>
      <c r="G924" s="58"/>
      <c r="H924" s="26"/>
      <c r="I924" s="26"/>
      <c r="J924" s="26"/>
      <c r="K924" s="6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134"/>
    </row>
    <row r="925" spans="1:32" x14ac:dyDescent="0.25">
      <c r="A925" s="58"/>
      <c r="B925" s="58"/>
      <c r="C925" s="61"/>
      <c r="D925" s="61"/>
      <c r="E925" s="58"/>
      <c r="F925" s="58"/>
      <c r="G925" s="58"/>
      <c r="H925" s="26"/>
      <c r="I925" s="26"/>
      <c r="J925" s="26"/>
      <c r="K925" s="6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134"/>
    </row>
    <row r="926" spans="1:32" x14ac:dyDescent="0.25">
      <c r="A926" s="58"/>
      <c r="B926" s="58"/>
      <c r="C926" s="61"/>
      <c r="D926" s="61"/>
      <c r="E926" s="58"/>
      <c r="F926" s="58"/>
      <c r="G926" s="58"/>
      <c r="H926" s="26"/>
      <c r="I926" s="26"/>
      <c r="J926" s="26"/>
      <c r="K926" s="6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134"/>
    </row>
    <row r="927" spans="1:32" x14ac:dyDescent="0.25">
      <c r="A927" s="58"/>
      <c r="B927" s="58"/>
      <c r="C927" s="61"/>
      <c r="D927" s="61"/>
      <c r="E927" s="58"/>
      <c r="F927" s="58"/>
      <c r="G927" s="58"/>
      <c r="H927" s="26"/>
      <c r="I927" s="26"/>
      <c r="J927" s="26"/>
      <c r="K927" s="6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134"/>
    </row>
    <row r="928" spans="1:32" x14ac:dyDescent="0.25">
      <c r="A928" s="58"/>
      <c r="B928" s="58"/>
      <c r="C928" s="61"/>
      <c r="D928" s="61"/>
      <c r="E928" s="58"/>
      <c r="F928" s="58"/>
      <c r="G928" s="58"/>
      <c r="H928" s="26"/>
      <c r="I928" s="26"/>
      <c r="J928" s="26"/>
      <c r="K928" s="6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134"/>
    </row>
    <row r="929" spans="1:32" x14ac:dyDescent="0.25">
      <c r="A929" s="58"/>
      <c r="B929" s="58"/>
      <c r="C929" s="61"/>
      <c r="D929" s="61"/>
      <c r="E929" s="58"/>
      <c r="F929" s="58"/>
      <c r="G929" s="58"/>
      <c r="H929" s="26"/>
      <c r="I929" s="26"/>
      <c r="J929" s="26"/>
      <c r="K929" s="6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134"/>
    </row>
    <row r="930" spans="1:32" x14ac:dyDescent="0.25">
      <c r="A930" s="58"/>
      <c r="B930" s="58"/>
      <c r="C930" s="61"/>
      <c r="D930" s="61"/>
      <c r="E930" s="58"/>
      <c r="F930" s="58"/>
      <c r="G930" s="58"/>
      <c r="H930" s="26"/>
      <c r="I930" s="26"/>
      <c r="J930" s="26"/>
      <c r="K930" s="6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134"/>
    </row>
    <row r="931" spans="1:32" x14ac:dyDescent="0.25">
      <c r="A931" s="58"/>
      <c r="B931" s="58"/>
      <c r="C931" s="61"/>
      <c r="D931" s="61"/>
      <c r="E931" s="58"/>
      <c r="F931" s="58"/>
      <c r="G931" s="58"/>
      <c r="H931" s="26"/>
      <c r="I931" s="26"/>
      <c r="J931" s="26"/>
      <c r="K931" s="6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134"/>
    </row>
    <row r="932" spans="1:32" x14ac:dyDescent="0.25">
      <c r="A932" s="58"/>
      <c r="B932" s="58"/>
      <c r="C932" s="61"/>
      <c r="D932" s="61"/>
      <c r="E932" s="58"/>
      <c r="F932" s="58"/>
      <c r="G932" s="58"/>
      <c r="H932" s="26"/>
      <c r="I932" s="26"/>
      <c r="J932" s="26"/>
      <c r="K932" s="6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134"/>
    </row>
    <row r="933" spans="1:32" x14ac:dyDescent="0.25">
      <c r="A933" s="58"/>
      <c r="B933" s="58"/>
      <c r="C933" s="61"/>
      <c r="D933" s="61"/>
      <c r="E933" s="58"/>
      <c r="F933" s="58"/>
      <c r="G933" s="58"/>
      <c r="H933" s="26"/>
      <c r="I933" s="26"/>
      <c r="J933" s="26"/>
      <c r="K933" s="6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134"/>
    </row>
    <row r="934" spans="1:32" x14ac:dyDescent="0.25">
      <c r="A934" s="58"/>
      <c r="B934" s="58"/>
      <c r="C934" s="61"/>
      <c r="D934" s="61"/>
      <c r="E934" s="58"/>
      <c r="F934" s="58"/>
      <c r="G934" s="58"/>
      <c r="H934" s="26"/>
      <c r="I934" s="26"/>
      <c r="J934" s="26"/>
      <c r="K934" s="6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134"/>
    </row>
    <row r="935" spans="1:32" x14ac:dyDescent="0.25">
      <c r="A935" s="58"/>
      <c r="B935" s="58"/>
      <c r="C935" s="61"/>
      <c r="D935" s="61"/>
      <c r="E935" s="58"/>
      <c r="F935" s="58"/>
      <c r="G935" s="58"/>
      <c r="H935" s="26"/>
      <c r="I935" s="26"/>
      <c r="J935" s="26"/>
      <c r="K935" s="6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134"/>
    </row>
    <row r="936" spans="1:32" x14ac:dyDescent="0.25">
      <c r="A936" s="58"/>
      <c r="B936" s="58"/>
      <c r="C936" s="61"/>
      <c r="D936" s="61"/>
      <c r="E936" s="58"/>
      <c r="F936" s="58"/>
      <c r="G936" s="58"/>
      <c r="H936" s="26"/>
      <c r="I936" s="26"/>
      <c r="J936" s="26"/>
      <c r="K936" s="6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134"/>
    </row>
    <row r="937" spans="1:32" x14ac:dyDescent="0.25">
      <c r="A937" s="58"/>
      <c r="B937" s="58"/>
      <c r="C937" s="61"/>
      <c r="D937" s="61"/>
      <c r="E937" s="58"/>
      <c r="F937" s="58"/>
      <c r="G937" s="58"/>
      <c r="H937" s="26"/>
      <c r="I937" s="26"/>
      <c r="J937" s="26"/>
      <c r="K937" s="6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134"/>
    </row>
    <row r="938" spans="1:32" x14ac:dyDescent="0.25">
      <c r="A938" s="58"/>
      <c r="B938" s="58"/>
      <c r="C938" s="61"/>
      <c r="D938" s="61"/>
      <c r="E938" s="58"/>
      <c r="F938" s="58"/>
      <c r="G938" s="58"/>
      <c r="H938" s="26"/>
      <c r="I938" s="26"/>
      <c r="J938" s="26"/>
      <c r="K938" s="6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134"/>
    </row>
    <row r="939" spans="1:32" x14ac:dyDescent="0.25">
      <c r="A939" s="58"/>
      <c r="B939" s="58"/>
      <c r="C939" s="61"/>
      <c r="D939" s="61"/>
      <c r="E939" s="58"/>
      <c r="F939" s="58"/>
      <c r="G939" s="58"/>
      <c r="H939" s="26"/>
      <c r="I939" s="26"/>
      <c r="J939" s="26"/>
      <c r="K939" s="6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134"/>
    </row>
    <row r="940" spans="1:32" x14ac:dyDescent="0.25">
      <c r="A940" s="58"/>
      <c r="B940" s="58"/>
      <c r="C940" s="61"/>
      <c r="D940" s="61"/>
      <c r="E940" s="58"/>
      <c r="F940" s="58"/>
      <c r="G940" s="58"/>
      <c r="H940" s="26"/>
      <c r="I940" s="26"/>
      <c r="J940" s="26"/>
      <c r="K940" s="6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134"/>
    </row>
    <row r="941" spans="1:32" x14ac:dyDescent="0.25">
      <c r="A941" s="58"/>
      <c r="B941" s="58"/>
      <c r="C941" s="61"/>
      <c r="D941" s="61"/>
      <c r="E941" s="58"/>
      <c r="F941" s="58"/>
      <c r="G941" s="58"/>
      <c r="H941" s="26"/>
      <c r="I941" s="26"/>
      <c r="J941" s="26"/>
      <c r="K941" s="6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134"/>
    </row>
    <row r="942" spans="1:32" x14ac:dyDescent="0.25">
      <c r="A942" s="58"/>
      <c r="B942" s="58"/>
      <c r="C942" s="61"/>
      <c r="D942" s="61"/>
      <c r="E942" s="58"/>
      <c r="F942" s="58"/>
      <c r="G942" s="58"/>
      <c r="H942" s="26"/>
      <c r="I942" s="26"/>
      <c r="J942" s="26"/>
      <c r="K942" s="6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134"/>
    </row>
    <row r="943" spans="1:32" x14ac:dyDescent="0.25">
      <c r="A943" s="58"/>
      <c r="B943" s="58"/>
      <c r="C943" s="61"/>
      <c r="D943" s="61"/>
      <c r="E943" s="58"/>
      <c r="F943" s="58"/>
      <c r="G943" s="58"/>
      <c r="H943" s="26"/>
      <c r="I943" s="26"/>
      <c r="J943" s="26"/>
      <c r="K943" s="6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134"/>
    </row>
    <row r="944" spans="1:32" x14ac:dyDescent="0.25">
      <c r="A944" s="58"/>
      <c r="B944" s="58"/>
      <c r="C944" s="61"/>
      <c r="D944" s="61"/>
      <c r="E944" s="58"/>
      <c r="F944" s="58"/>
      <c r="G944" s="58"/>
      <c r="H944" s="26"/>
      <c r="I944" s="26"/>
      <c r="J944" s="26"/>
      <c r="K944" s="6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134"/>
    </row>
    <row r="945" spans="1:32" x14ac:dyDescent="0.25">
      <c r="A945" s="58"/>
      <c r="B945" s="58"/>
      <c r="C945" s="61"/>
      <c r="D945" s="61"/>
      <c r="E945" s="58"/>
      <c r="F945" s="58"/>
      <c r="G945" s="58"/>
      <c r="H945" s="26"/>
      <c r="I945" s="26"/>
      <c r="J945" s="26"/>
      <c r="K945" s="6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134"/>
    </row>
    <row r="946" spans="1:32" x14ac:dyDescent="0.25">
      <c r="A946" s="58"/>
      <c r="B946" s="58"/>
      <c r="C946" s="61"/>
      <c r="D946" s="61"/>
      <c r="E946" s="58"/>
      <c r="F946" s="58"/>
      <c r="G946" s="58"/>
      <c r="H946" s="26"/>
      <c r="I946" s="26"/>
      <c r="J946" s="26"/>
      <c r="K946" s="6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134"/>
    </row>
    <row r="947" spans="1:32" x14ac:dyDescent="0.25">
      <c r="A947" s="58"/>
      <c r="B947" s="58"/>
      <c r="C947" s="61"/>
      <c r="D947" s="61"/>
      <c r="E947" s="58"/>
      <c r="F947" s="58"/>
      <c r="G947" s="58"/>
      <c r="H947" s="26"/>
      <c r="I947" s="26"/>
      <c r="J947" s="26"/>
      <c r="K947" s="6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134"/>
    </row>
    <row r="948" spans="1:32" x14ac:dyDescent="0.25">
      <c r="A948" s="58"/>
      <c r="B948" s="58"/>
      <c r="C948" s="61"/>
      <c r="D948" s="61"/>
      <c r="E948" s="58"/>
      <c r="F948" s="58"/>
      <c r="G948" s="58"/>
      <c r="H948" s="26"/>
      <c r="I948" s="26"/>
      <c r="J948" s="26"/>
      <c r="K948" s="6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134"/>
    </row>
    <row r="949" spans="1:32" x14ac:dyDescent="0.25">
      <c r="A949" s="58"/>
      <c r="B949" s="58"/>
      <c r="C949" s="61"/>
      <c r="D949" s="61"/>
      <c r="E949" s="58"/>
      <c r="F949" s="58"/>
      <c r="G949" s="58"/>
      <c r="H949" s="26"/>
      <c r="I949" s="26"/>
      <c r="J949" s="26"/>
      <c r="K949" s="6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134"/>
    </row>
    <row r="950" spans="1:32" x14ac:dyDescent="0.25">
      <c r="A950" s="58"/>
      <c r="B950" s="58"/>
      <c r="C950" s="61"/>
      <c r="D950" s="61"/>
      <c r="E950" s="58"/>
      <c r="F950" s="58"/>
      <c r="G950" s="58"/>
      <c r="H950" s="26"/>
      <c r="I950" s="26"/>
      <c r="J950" s="26"/>
      <c r="K950" s="6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134"/>
    </row>
    <row r="951" spans="1:32" x14ac:dyDescent="0.25">
      <c r="A951" s="58"/>
      <c r="B951" s="58"/>
      <c r="C951" s="61"/>
      <c r="D951" s="61"/>
      <c r="E951" s="58"/>
      <c r="F951" s="58"/>
      <c r="G951" s="58"/>
      <c r="H951" s="26"/>
      <c r="I951" s="26"/>
      <c r="J951" s="26"/>
      <c r="K951" s="6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134"/>
    </row>
    <row r="952" spans="1:32" x14ac:dyDescent="0.25">
      <c r="A952" s="58"/>
      <c r="B952" s="58"/>
      <c r="C952" s="61"/>
      <c r="D952" s="61"/>
      <c r="E952" s="58"/>
      <c r="F952" s="58"/>
      <c r="G952" s="58"/>
      <c r="H952" s="26"/>
      <c r="I952" s="26"/>
      <c r="J952" s="26"/>
      <c r="K952" s="6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134"/>
    </row>
    <row r="953" spans="1:32" x14ac:dyDescent="0.25">
      <c r="A953" s="58"/>
      <c r="B953" s="58"/>
      <c r="C953" s="61"/>
      <c r="D953" s="61"/>
      <c r="E953" s="58"/>
      <c r="F953" s="58"/>
      <c r="G953" s="58"/>
      <c r="H953" s="26"/>
      <c r="I953" s="26"/>
      <c r="J953" s="26"/>
      <c r="K953" s="6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134"/>
    </row>
    <row r="954" spans="1:32" x14ac:dyDescent="0.25">
      <c r="A954" s="58"/>
      <c r="B954" s="58"/>
      <c r="C954" s="61"/>
      <c r="D954" s="61"/>
      <c r="E954" s="58"/>
      <c r="F954" s="58"/>
      <c r="G954" s="58"/>
      <c r="H954" s="26"/>
      <c r="I954" s="26"/>
      <c r="J954" s="26"/>
      <c r="K954" s="6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134"/>
    </row>
    <row r="955" spans="1:32" x14ac:dyDescent="0.25">
      <c r="A955" s="58"/>
      <c r="B955" s="58"/>
      <c r="C955" s="61"/>
      <c r="D955" s="61"/>
      <c r="E955" s="58"/>
      <c r="F955" s="58"/>
      <c r="G955" s="58"/>
      <c r="H955" s="26"/>
      <c r="I955" s="26"/>
      <c r="J955" s="26"/>
      <c r="K955" s="6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134"/>
    </row>
    <row r="956" spans="1:32" x14ac:dyDescent="0.25">
      <c r="A956" s="58"/>
      <c r="B956" s="58"/>
      <c r="C956" s="61"/>
      <c r="D956" s="61"/>
      <c r="E956" s="58"/>
      <c r="F956" s="58"/>
      <c r="G956" s="58"/>
      <c r="H956" s="26"/>
      <c r="I956" s="26"/>
      <c r="J956" s="26"/>
      <c r="K956" s="6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134"/>
    </row>
    <row r="957" spans="1:32" x14ac:dyDescent="0.25">
      <c r="A957" s="58"/>
      <c r="B957" s="58"/>
      <c r="C957" s="61"/>
      <c r="D957" s="61"/>
      <c r="E957" s="58"/>
      <c r="F957" s="58"/>
      <c r="G957" s="58"/>
      <c r="H957" s="26"/>
      <c r="I957" s="26"/>
      <c r="J957" s="26"/>
      <c r="K957" s="6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134"/>
    </row>
    <row r="958" spans="1:32" x14ac:dyDescent="0.25">
      <c r="A958" s="58"/>
      <c r="B958" s="58"/>
      <c r="C958" s="61"/>
      <c r="D958" s="61"/>
      <c r="E958" s="58"/>
      <c r="F958" s="58"/>
      <c r="G958" s="58"/>
      <c r="H958" s="26"/>
      <c r="I958" s="26"/>
      <c r="J958" s="26"/>
      <c r="K958" s="6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134"/>
    </row>
    <row r="959" spans="1:32" x14ac:dyDescent="0.25">
      <c r="A959" s="58"/>
      <c r="B959" s="58"/>
      <c r="C959" s="61"/>
      <c r="D959" s="61"/>
      <c r="E959" s="58"/>
      <c r="F959" s="58"/>
      <c r="G959" s="58"/>
      <c r="H959" s="26"/>
      <c r="I959" s="26"/>
      <c r="J959" s="26"/>
      <c r="K959" s="6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134"/>
    </row>
    <row r="960" spans="1:32" x14ac:dyDescent="0.25">
      <c r="A960" s="58"/>
      <c r="B960" s="58"/>
      <c r="C960" s="61"/>
      <c r="D960" s="61"/>
      <c r="E960" s="58"/>
      <c r="F960" s="58"/>
      <c r="G960" s="58"/>
      <c r="H960" s="26"/>
      <c r="I960" s="26"/>
      <c r="J960" s="26"/>
      <c r="K960" s="6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134"/>
    </row>
    <row r="961" spans="1:32" x14ac:dyDescent="0.25">
      <c r="A961" s="58"/>
      <c r="B961" s="58"/>
      <c r="C961" s="61"/>
      <c r="D961" s="61"/>
      <c r="E961" s="58"/>
      <c r="F961" s="58"/>
      <c r="G961" s="58"/>
      <c r="H961" s="26"/>
      <c r="I961" s="26"/>
      <c r="J961" s="26"/>
      <c r="K961" s="6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134"/>
    </row>
    <row r="962" spans="1:32" x14ac:dyDescent="0.25">
      <c r="A962" s="58"/>
      <c r="B962" s="58"/>
      <c r="C962" s="61"/>
      <c r="D962" s="61"/>
      <c r="E962" s="58"/>
      <c r="F962" s="58"/>
      <c r="G962" s="58"/>
      <c r="H962" s="26"/>
      <c r="I962" s="26"/>
      <c r="J962" s="26"/>
      <c r="K962" s="6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134"/>
    </row>
    <row r="963" spans="1:32" x14ac:dyDescent="0.25">
      <c r="A963" s="58"/>
      <c r="B963" s="58"/>
      <c r="C963" s="61"/>
      <c r="D963" s="61"/>
      <c r="E963" s="58"/>
      <c r="F963" s="58"/>
      <c r="G963" s="58"/>
      <c r="H963" s="26"/>
      <c r="I963" s="26"/>
      <c r="J963" s="26"/>
      <c r="K963" s="6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134"/>
    </row>
    <row r="964" spans="1:32" x14ac:dyDescent="0.25">
      <c r="A964" s="58"/>
      <c r="B964" s="58"/>
      <c r="C964" s="61"/>
      <c r="D964" s="61"/>
      <c r="E964" s="58"/>
      <c r="F964" s="58"/>
      <c r="G964" s="58"/>
      <c r="H964" s="26"/>
      <c r="I964" s="26"/>
      <c r="J964" s="26"/>
      <c r="K964" s="6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134"/>
    </row>
    <row r="965" spans="1:32" x14ac:dyDescent="0.25">
      <c r="A965" s="58"/>
      <c r="B965" s="58"/>
      <c r="C965" s="61"/>
      <c r="D965" s="61"/>
      <c r="E965" s="58"/>
      <c r="F965" s="58"/>
      <c r="G965" s="58"/>
      <c r="H965" s="26"/>
      <c r="I965" s="26"/>
      <c r="J965" s="26"/>
      <c r="K965" s="6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134"/>
    </row>
    <row r="966" spans="1:32" x14ac:dyDescent="0.25">
      <c r="A966" s="58"/>
      <c r="B966" s="58"/>
      <c r="C966" s="61"/>
      <c r="D966" s="61"/>
      <c r="E966" s="58"/>
      <c r="F966" s="58"/>
      <c r="G966" s="58"/>
      <c r="H966" s="26"/>
      <c r="I966" s="26"/>
      <c r="J966" s="26"/>
      <c r="K966" s="6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134"/>
    </row>
    <row r="967" spans="1:32" x14ac:dyDescent="0.25">
      <c r="A967" s="58"/>
      <c r="B967" s="58"/>
      <c r="C967" s="61"/>
      <c r="D967" s="61"/>
      <c r="E967" s="58"/>
      <c r="F967" s="58"/>
      <c r="G967" s="58"/>
      <c r="H967" s="26"/>
      <c r="I967" s="26"/>
      <c r="J967" s="26"/>
      <c r="K967" s="6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134"/>
    </row>
    <row r="968" spans="1:32" x14ac:dyDescent="0.25">
      <c r="A968" s="58"/>
      <c r="B968" s="58"/>
      <c r="C968" s="61"/>
      <c r="D968" s="61"/>
      <c r="E968" s="58"/>
      <c r="F968" s="58"/>
      <c r="G968" s="58"/>
      <c r="H968" s="26"/>
      <c r="I968" s="26"/>
      <c r="J968" s="26"/>
      <c r="K968" s="6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134"/>
    </row>
    <row r="969" spans="1:32" x14ac:dyDescent="0.25">
      <c r="A969" s="58"/>
      <c r="B969" s="58"/>
      <c r="C969" s="61"/>
      <c r="D969" s="61"/>
      <c r="E969" s="58"/>
      <c r="F969" s="58"/>
      <c r="G969" s="58"/>
      <c r="H969" s="26"/>
      <c r="I969" s="26"/>
      <c r="J969" s="26"/>
      <c r="K969" s="6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134"/>
    </row>
    <row r="970" spans="1:32" x14ac:dyDescent="0.25">
      <c r="A970" s="58"/>
      <c r="B970" s="58"/>
      <c r="C970" s="61"/>
      <c r="D970" s="61"/>
      <c r="E970" s="58"/>
      <c r="F970" s="58"/>
      <c r="G970" s="58"/>
      <c r="H970" s="26"/>
      <c r="I970" s="26"/>
      <c r="J970" s="26"/>
      <c r="K970" s="6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134"/>
    </row>
    <row r="971" spans="1:32" x14ac:dyDescent="0.25">
      <c r="A971" s="58"/>
      <c r="B971" s="58"/>
      <c r="C971" s="61"/>
      <c r="D971" s="61"/>
      <c r="E971" s="58"/>
      <c r="F971" s="58"/>
      <c r="G971" s="58"/>
      <c r="H971" s="26"/>
      <c r="I971" s="26"/>
      <c r="J971" s="26"/>
      <c r="K971" s="6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134"/>
    </row>
    <row r="972" spans="1:32" x14ac:dyDescent="0.25">
      <c r="A972" s="58"/>
      <c r="B972" s="58"/>
      <c r="C972" s="61"/>
      <c r="D972" s="61"/>
      <c r="E972" s="58"/>
      <c r="F972" s="58"/>
      <c r="G972" s="58"/>
      <c r="H972" s="26"/>
      <c r="I972" s="26"/>
      <c r="J972" s="26"/>
      <c r="K972" s="6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134"/>
    </row>
    <row r="973" spans="1:32" x14ac:dyDescent="0.25">
      <c r="A973" s="58"/>
      <c r="B973" s="58"/>
      <c r="C973" s="61"/>
      <c r="D973" s="61"/>
      <c r="E973" s="58"/>
      <c r="F973" s="58"/>
      <c r="G973" s="58"/>
      <c r="H973" s="26"/>
      <c r="I973" s="26"/>
      <c r="J973" s="26"/>
      <c r="K973" s="6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134"/>
    </row>
    <row r="974" spans="1:32" x14ac:dyDescent="0.25">
      <c r="A974" s="58"/>
      <c r="B974" s="58"/>
      <c r="C974" s="61"/>
      <c r="D974" s="61"/>
      <c r="E974" s="58"/>
      <c r="F974" s="58"/>
      <c r="G974" s="58"/>
      <c r="H974" s="26"/>
      <c r="I974" s="26"/>
      <c r="J974" s="26"/>
      <c r="K974" s="6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134"/>
    </row>
    <row r="975" spans="1:32" x14ac:dyDescent="0.25">
      <c r="A975" s="58"/>
      <c r="B975" s="58"/>
      <c r="C975" s="61"/>
      <c r="D975" s="61"/>
      <c r="E975" s="58"/>
      <c r="F975" s="58"/>
      <c r="G975" s="58"/>
      <c r="H975" s="26"/>
      <c r="I975" s="26"/>
      <c r="J975" s="26"/>
      <c r="K975" s="6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134"/>
    </row>
    <row r="976" spans="1:32" x14ac:dyDescent="0.25">
      <c r="A976" s="58"/>
      <c r="B976" s="58"/>
      <c r="C976" s="61"/>
      <c r="D976" s="61"/>
      <c r="E976" s="58"/>
      <c r="F976" s="58"/>
      <c r="G976" s="58"/>
      <c r="H976" s="26"/>
      <c r="I976" s="26"/>
      <c r="J976" s="26"/>
      <c r="K976" s="6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134"/>
    </row>
    <row r="977" spans="1:32" x14ac:dyDescent="0.25">
      <c r="A977" s="58"/>
      <c r="B977" s="58"/>
      <c r="C977" s="61"/>
      <c r="D977" s="61"/>
      <c r="E977" s="58"/>
      <c r="F977" s="58"/>
      <c r="G977" s="58"/>
      <c r="H977" s="26"/>
      <c r="I977" s="26"/>
      <c r="J977" s="26"/>
      <c r="K977" s="6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134"/>
    </row>
    <row r="978" spans="1:32" x14ac:dyDescent="0.25">
      <c r="A978" s="58"/>
      <c r="B978" s="58"/>
      <c r="C978" s="61"/>
      <c r="D978" s="61"/>
      <c r="E978" s="58"/>
      <c r="F978" s="58"/>
      <c r="G978" s="58"/>
      <c r="H978" s="26"/>
      <c r="I978" s="26"/>
      <c r="J978" s="26"/>
      <c r="K978" s="6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134"/>
    </row>
    <row r="979" spans="1:32" x14ac:dyDescent="0.25">
      <c r="A979" s="58"/>
      <c r="B979" s="58"/>
      <c r="C979" s="61"/>
      <c r="D979" s="61"/>
      <c r="E979" s="58"/>
      <c r="F979" s="58"/>
      <c r="G979" s="58"/>
      <c r="H979" s="26"/>
      <c r="I979" s="26"/>
      <c r="J979" s="26"/>
      <c r="K979" s="6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134"/>
    </row>
    <row r="980" spans="1:32" x14ac:dyDescent="0.25">
      <c r="A980" s="58"/>
      <c r="B980" s="58"/>
      <c r="C980" s="61"/>
      <c r="D980" s="61"/>
      <c r="E980" s="58"/>
      <c r="F980" s="58"/>
      <c r="G980" s="58"/>
      <c r="H980" s="26"/>
      <c r="I980" s="26"/>
      <c r="J980" s="26"/>
      <c r="K980" s="6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134"/>
    </row>
    <row r="981" spans="1:32" x14ac:dyDescent="0.25">
      <c r="A981" s="58"/>
      <c r="B981" s="58"/>
      <c r="C981" s="61"/>
      <c r="D981" s="61"/>
      <c r="E981" s="58"/>
      <c r="F981" s="58"/>
      <c r="G981" s="58"/>
      <c r="H981" s="26"/>
      <c r="I981" s="26"/>
      <c r="J981" s="26"/>
      <c r="K981" s="6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134"/>
    </row>
    <row r="982" spans="1:32" x14ac:dyDescent="0.25">
      <c r="A982" s="58"/>
      <c r="B982" s="58"/>
      <c r="C982" s="61"/>
      <c r="D982" s="61"/>
      <c r="E982" s="58"/>
      <c r="F982" s="58"/>
      <c r="G982" s="58"/>
      <c r="H982" s="26"/>
      <c r="I982" s="26"/>
      <c r="J982" s="26"/>
      <c r="K982" s="6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134"/>
    </row>
    <row r="983" spans="1:32" x14ac:dyDescent="0.25">
      <c r="A983" s="58"/>
      <c r="B983" s="58"/>
      <c r="C983" s="61"/>
      <c r="D983" s="61"/>
      <c r="E983" s="58"/>
      <c r="F983" s="58"/>
      <c r="G983" s="58"/>
      <c r="H983" s="26"/>
      <c r="I983" s="26"/>
      <c r="J983" s="26"/>
      <c r="K983" s="6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134"/>
    </row>
    <row r="984" spans="1:32" x14ac:dyDescent="0.25">
      <c r="A984" s="58"/>
      <c r="B984" s="58"/>
      <c r="C984" s="61"/>
      <c r="D984" s="61"/>
      <c r="E984" s="58"/>
      <c r="F984" s="58"/>
      <c r="G984" s="58"/>
      <c r="H984" s="26"/>
      <c r="I984" s="26"/>
      <c r="J984" s="26"/>
      <c r="K984" s="6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134"/>
    </row>
    <row r="985" spans="1:32" x14ac:dyDescent="0.25">
      <c r="A985" s="58"/>
      <c r="B985" s="58"/>
      <c r="C985" s="61"/>
      <c r="D985" s="61"/>
      <c r="E985" s="58"/>
      <c r="F985" s="58"/>
      <c r="G985" s="58"/>
      <c r="H985" s="26"/>
      <c r="I985" s="26"/>
      <c r="J985" s="26"/>
      <c r="K985" s="6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134"/>
    </row>
    <row r="986" spans="1:32" x14ac:dyDescent="0.25">
      <c r="A986" s="58"/>
      <c r="B986" s="58"/>
      <c r="C986" s="61"/>
      <c r="D986" s="61"/>
      <c r="E986" s="58"/>
      <c r="F986" s="58"/>
      <c r="G986" s="58"/>
      <c r="H986" s="26"/>
      <c r="I986" s="26"/>
      <c r="J986" s="26"/>
      <c r="K986" s="6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134"/>
    </row>
    <row r="987" spans="1:32" x14ac:dyDescent="0.25">
      <c r="A987" s="58"/>
      <c r="B987" s="58"/>
      <c r="C987" s="61"/>
      <c r="D987" s="61"/>
      <c r="E987" s="58"/>
      <c r="F987" s="58"/>
      <c r="G987" s="58"/>
      <c r="H987" s="26"/>
      <c r="I987" s="26"/>
      <c r="J987" s="26"/>
      <c r="K987" s="6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134"/>
    </row>
    <row r="988" spans="1:32" x14ac:dyDescent="0.25">
      <c r="A988" s="58"/>
      <c r="B988" s="58"/>
      <c r="C988" s="61"/>
      <c r="D988" s="61"/>
      <c r="E988" s="58"/>
      <c r="F988" s="58"/>
      <c r="G988" s="58"/>
      <c r="H988" s="26"/>
      <c r="I988" s="26"/>
      <c r="J988" s="26"/>
      <c r="K988" s="6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134"/>
    </row>
    <row r="989" spans="1:32" x14ac:dyDescent="0.25">
      <c r="A989" s="58"/>
      <c r="B989" s="58"/>
      <c r="C989" s="61"/>
      <c r="D989" s="61"/>
      <c r="E989" s="58"/>
      <c r="F989" s="58"/>
      <c r="G989" s="58"/>
      <c r="H989" s="26"/>
      <c r="I989" s="26"/>
      <c r="J989" s="26"/>
      <c r="K989" s="6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134"/>
    </row>
    <row r="990" spans="1:32" x14ac:dyDescent="0.25">
      <c r="A990" s="58"/>
      <c r="B990" s="58"/>
      <c r="C990" s="61"/>
      <c r="D990" s="61"/>
      <c r="E990" s="58"/>
      <c r="F990" s="58"/>
      <c r="G990" s="58"/>
      <c r="H990" s="26"/>
      <c r="I990" s="26"/>
      <c r="J990" s="26"/>
      <c r="K990" s="6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134"/>
    </row>
    <row r="991" spans="1:32" x14ac:dyDescent="0.25">
      <c r="A991" s="58"/>
      <c r="B991" s="58"/>
      <c r="C991" s="61"/>
      <c r="D991" s="61"/>
      <c r="E991" s="58"/>
      <c r="F991" s="58"/>
      <c r="G991" s="58"/>
      <c r="H991" s="26"/>
      <c r="I991" s="26"/>
      <c r="J991" s="26"/>
      <c r="K991" s="6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134"/>
    </row>
    <row r="992" spans="1:32" x14ac:dyDescent="0.25">
      <c r="A992" s="58"/>
      <c r="B992" s="58"/>
      <c r="C992" s="61"/>
      <c r="D992" s="61"/>
      <c r="E992" s="58"/>
      <c r="F992" s="58"/>
      <c r="G992" s="58"/>
      <c r="H992" s="26"/>
      <c r="I992" s="26"/>
      <c r="J992" s="26"/>
      <c r="K992" s="6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134"/>
    </row>
    <row r="993" spans="1:32" x14ac:dyDescent="0.25">
      <c r="A993" s="58"/>
      <c r="B993" s="58"/>
      <c r="C993" s="61"/>
      <c r="D993" s="61"/>
      <c r="E993" s="58"/>
      <c r="F993" s="58"/>
      <c r="G993" s="58"/>
      <c r="H993" s="26"/>
      <c r="I993" s="26"/>
      <c r="J993" s="26"/>
      <c r="K993" s="6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134"/>
    </row>
    <row r="994" spans="1:32" x14ac:dyDescent="0.25">
      <c r="A994" s="58"/>
      <c r="B994" s="58"/>
      <c r="C994" s="61"/>
      <c r="D994" s="61"/>
      <c r="E994" s="58"/>
      <c r="F994" s="58"/>
      <c r="G994" s="58"/>
      <c r="H994" s="26"/>
      <c r="I994" s="26"/>
      <c r="J994" s="26"/>
      <c r="K994" s="6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134"/>
    </row>
    <row r="995" spans="1:32" x14ac:dyDescent="0.25">
      <c r="A995" s="58"/>
      <c r="B995" s="58"/>
      <c r="C995" s="61"/>
      <c r="D995" s="61"/>
      <c r="E995" s="58"/>
      <c r="F995" s="58"/>
      <c r="G995" s="58"/>
      <c r="H995" s="26"/>
      <c r="I995" s="26"/>
      <c r="J995" s="26"/>
      <c r="K995" s="6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134"/>
    </row>
    <row r="996" spans="1:32" x14ac:dyDescent="0.25">
      <c r="A996" s="58"/>
      <c r="B996" s="58"/>
      <c r="C996" s="61"/>
      <c r="D996" s="61"/>
      <c r="E996" s="58"/>
      <c r="F996" s="58"/>
      <c r="G996" s="58"/>
      <c r="H996" s="26"/>
      <c r="I996" s="26"/>
      <c r="J996" s="26"/>
      <c r="K996" s="6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134"/>
    </row>
    <row r="997" spans="1:32" x14ac:dyDescent="0.25">
      <c r="A997" s="58"/>
      <c r="B997" s="58"/>
      <c r="C997" s="61"/>
      <c r="D997" s="61"/>
      <c r="E997" s="58"/>
      <c r="F997" s="58"/>
      <c r="G997" s="58"/>
      <c r="H997" s="26"/>
      <c r="I997" s="26"/>
      <c r="J997" s="26"/>
      <c r="K997" s="6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134"/>
    </row>
    <row r="998" spans="1:32" x14ac:dyDescent="0.25">
      <c r="A998" s="58"/>
      <c r="B998" s="58"/>
      <c r="C998" s="61"/>
      <c r="D998" s="61"/>
      <c r="E998" s="58"/>
      <c r="F998" s="58"/>
      <c r="G998" s="58"/>
      <c r="H998" s="26"/>
      <c r="I998" s="26"/>
      <c r="J998" s="26"/>
      <c r="K998" s="6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134"/>
    </row>
    <row r="999" spans="1:32" x14ac:dyDescent="0.25">
      <c r="A999" s="58"/>
      <c r="B999" s="58"/>
      <c r="C999" s="61"/>
      <c r="D999" s="61"/>
      <c r="E999" s="58"/>
      <c r="F999" s="58"/>
      <c r="G999" s="58"/>
      <c r="H999" s="26"/>
      <c r="I999" s="26"/>
      <c r="J999" s="26"/>
      <c r="K999" s="6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134"/>
    </row>
    <row r="1000" spans="1:32" x14ac:dyDescent="0.25">
      <c r="A1000" s="58"/>
      <c r="B1000" s="58"/>
      <c r="C1000" s="61"/>
      <c r="D1000" s="61"/>
      <c r="E1000" s="58"/>
      <c r="F1000" s="58"/>
      <c r="G1000" s="58"/>
      <c r="H1000" s="26"/>
      <c r="I1000" s="26"/>
      <c r="J1000" s="26"/>
      <c r="K1000" s="6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134"/>
    </row>
    <row r="1001" spans="1:32" x14ac:dyDescent="0.25">
      <c r="A1001" s="58"/>
      <c r="B1001" s="58"/>
      <c r="C1001" s="61"/>
      <c r="D1001" s="61"/>
      <c r="E1001" s="58"/>
      <c r="F1001" s="58"/>
      <c r="G1001" s="58"/>
      <c r="H1001" s="26"/>
      <c r="I1001" s="26"/>
      <c r="J1001" s="26"/>
      <c r="K1001" s="6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134"/>
    </row>
    <row r="1002" spans="1:32" x14ac:dyDescent="0.25">
      <c r="A1002" s="58"/>
      <c r="B1002" s="58"/>
      <c r="C1002" s="61"/>
      <c r="D1002" s="61"/>
      <c r="E1002" s="58"/>
      <c r="F1002" s="58"/>
      <c r="G1002" s="58"/>
      <c r="H1002" s="26"/>
      <c r="I1002" s="26"/>
      <c r="J1002" s="26"/>
      <c r="K1002" s="6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134"/>
    </row>
    <row r="1003" spans="1:32" x14ac:dyDescent="0.25">
      <c r="A1003" s="58"/>
      <c r="B1003" s="58"/>
      <c r="C1003" s="61"/>
      <c r="D1003" s="61"/>
      <c r="E1003" s="58"/>
      <c r="F1003" s="58"/>
      <c r="G1003" s="58"/>
      <c r="H1003" s="26"/>
      <c r="I1003" s="26"/>
      <c r="J1003" s="26"/>
      <c r="K1003" s="6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5"/>
      <c r="AF1003" s="134"/>
    </row>
    <row r="1004" spans="1:32" x14ac:dyDescent="0.25">
      <c r="A1004" s="58"/>
      <c r="B1004" s="58"/>
      <c r="C1004" s="61"/>
      <c r="D1004" s="61"/>
      <c r="E1004" s="58"/>
      <c r="F1004" s="58"/>
      <c r="G1004" s="58"/>
      <c r="H1004" s="26"/>
      <c r="I1004" s="26"/>
      <c r="J1004" s="26"/>
      <c r="K1004" s="6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5"/>
      <c r="AF1004" s="134"/>
    </row>
    <row r="1005" spans="1:32" x14ac:dyDescent="0.25">
      <c r="A1005" s="58"/>
      <c r="B1005" s="58"/>
      <c r="C1005" s="61"/>
      <c r="D1005" s="61"/>
      <c r="E1005" s="58"/>
      <c r="F1005" s="58"/>
      <c r="G1005" s="58"/>
      <c r="H1005" s="26"/>
      <c r="I1005" s="26"/>
      <c r="J1005" s="26"/>
      <c r="K1005" s="6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5"/>
      <c r="AF1005" s="134"/>
    </row>
    <row r="1006" spans="1:32" x14ac:dyDescent="0.25">
      <c r="A1006" s="58"/>
      <c r="B1006" s="58"/>
      <c r="C1006" s="61"/>
      <c r="D1006" s="61"/>
      <c r="E1006" s="58"/>
      <c r="F1006" s="58"/>
      <c r="G1006" s="58"/>
      <c r="H1006" s="26"/>
      <c r="I1006" s="26"/>
      <c r="J1006" s="26"/>
      <c r="K1006" s="6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5"/>
      <c r="AF1006" s="134"/>
    </row>
    <row r="1007" spans="1:32" x14ac:dyDescent="0.25">
      <c r="A1007" s="58"/>
      <c r="B1007" s="58"/>
      <c r="C1007" s="61"/>
      <c r="D1007" s="61"/>
      <c r="E1007" s="58"/>
      <c r="F1007" s="58"/>
      <c r="G1007" s="58"/>
      <c r="H1007" s="26"/>
      <c r="I1007" s="26"/>
      <c r="J1007" s="26"/>
      <c r="K1007" s="6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5"/>
      <c r="AF1007" s="134"/>
    </row>
    <row r="1008" spans="1:32" x14ac:dyDescent="0.25">
      <c r="A1008" s="58"/>
      <c r="B1008" s="58"/>
      <c r="C1008" s="61"/>
      <c r="D1008" s="61"/>
      <c r="E1008" s="58"/>
      <c r="F1008" s="58"/>
      <c r="G1008" s="58"/>
      <c r="H1008" s="26"/>
      <c r="I1008" s="26"/>
      <c r="J1008" s="26"/>
      <c r="K1008" s="6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5"/>
      <c r="AF1008" s="134"/>
    </row>
    <row r="1009" spans="1:32" x14ac:dyDescent="0.25">
      <c r="A1009" s="58"/>
      <c r="B1009" s="58"/>
      <c r="C1009" s="61"/>
      <c r="D1009" s="61"/>
      <c r="E1009" s="58"/>
      <c r="F1009" s="58"/>
      <c r="G1009" s="58"/>
      <c r="H1009" s="26"/>
      <c r="I1009" s="26"/>
      <c r="J1009" s="26"/>
      <c r="K1009" s="6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134"/>
    </row>
    <row r="1010" spans="1:32" x14ac:dyDescent="0.25">
      <c r="A1010" s="58"/>
      <c r="B1010" s="58"/>
      <c r="C1010" s="61"/>
      <c r="D1010" s="61"/>
      <c r="E1010" s="58"/>
      <c r="F1010" s="58"/>
      <c r="G1010" s="58"/>
      <c r="H1010" s="26"/>
      <c r="I1010" s="26"/>
      <c r="J1010" s="26"/>
      <c r="K1010" s="6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5"/>
      <c r="AF1010" s="134"/>
    </row>
    <row r="1011" spans="1:32" x14ac:dyDescent="0.25">
      <c r="A1011" s="58"/>
      <c r="B1011" s="58"/>
      <c r="C1011" s="61"/>
      <c r="D1011" s="61"/>
      <c r="E1011" s="58"/>
      <c r="F1011" s="58"/>
      <c r="G1011" s="58"/>
      <c r="H1011" s="26"/>
      <c r="I1011" s="26"/>
      <c r="J1011" s="26"/>
      <c r="K1011" s="6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5"/>
      <c r="AF1011" s="134"/>
    </row>
    <row r="1012" spans="1:32" x14ac:dyDescent="0.25">
      <c r="A1012" s="58"/>
      <c r="B1012" s="58"/>
      <c r="C1012" s="61"/>
      <c r="D1012" s="61"/>
      <c r="E1012" s="58"/>
      <c r="F1012" s="58"/>
      <c r="G1012" s="58"/>
      <c r="H1012" s="26"/>
      <c r="I1012" s="26"/>
      <c r="J1012" s="26"/>
      <c r="K1012" s="6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C1012" s="25"/>
      <c r="AD1012" s="25"/>
      <c r="AE1012" s="25"/>
      <c r="AF1012" s="134"/>
    </row>
    <row r="1013" spans="1:32" x14ac:dyDescent="0.25">
      <c r="A1013" s="58"/>
      <c r="B1013" s="58"/>
      <c r="C1013" s="61"/>
      <c r="D1013" s="61"/>
      <c r="E1013" s="58"/>
      <c r="F1013" s="58"/>
      <c r="G1013" s="58"/>
      <c r="H1013" s="26"/>
      <c r="I1013" s="26"/>
      <c r="J1013" s="26"/>
      <c r="K1013" s="6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5"/>
      <c r="AF1013" s="134"/>
    </row>
    <row r="1014" spans="1:32" x14ac:dyDescent="0.25">
      <c r="A1014" s="58"/>
      <c r="B1014" s="58"/>
      <c r="C1014" s="61"/>
      <c r="D1014" s="61"/>
      <c r="E1014" s="58"/>
      <c r="F1014" s="58"/>
      <c r="G1014" s="58"/>
      <c r="H1014" s="26"/>
      <c r="I1014" s="26"/>
      <c r="J1014" s="26"/>
      <c r="K1014" s="6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5"/>
      <c r="AF1014" s="134"/>
    </row>
    <row r="1015" spans="1:32" x14ac:dyDescent="0.25">
      <c r="A1015" s="58"/>
      <c r="B1015" s="58"/>
      <c r="C1015" s="61"/>
      <c r="D1015" s="61"/>
      <c r="E1015" s="58"/>
      <c r="F1015" s="58"/>
      <c r="G1015" s="58"/>
      <c r="H1015" s="26"/>
      <c r="I1015" s="26"/>
      <c r="J1015" s="26"/>
      <c r="K1015" s="6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5"/>
      <c r="AF1015" s="134"/>
    </row>
    <row r="1016" spans="1:32" x14ac:dyDescent="0.25">
      <c r="A1016" s="58"/>
      <c r="B1016" s="58"/>
      <c r="C1016" s="61"/>
      <c r="D1016" s="61"/>
      <c r="E1016" s="58"/>
      <c r="F1016" s="58"/>
      <c r="G1016" s="58"/>
      <c r="H1016" s="26"/>
      <c r="I1016" s="26"/>
      <c r="J1016" s="26"/>
      <c r="K1016" s="6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134"/>
    </row>
    <row r="1017" spans="1:32" x14ac:dyDescent="0.25">
      <c r="A1017" s="58"/>
      <c r="B1017" s="58"/>
      <c r="C1017" s="61"/>
      <c r="D1017" s="61"/>
      <c r="E1017" s="58"/>
      <c r="F1017" s="58"/>
      <c r="G1017" s="58"/>
      <c r="H1017" s="26"/>
      <c r="I1017" s="26"/>
      <c r="J1017" s="26"/>
      <c r="K1017" s="6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134"/>
    </row>
    <row r="1018" spans="1:32" x14ac:dyDescent="0.25">
      <c r="A1018" s="58"/>
      <c r="B1018" s="58"/>
      <c r="C1018" s="61"/>
      <c r="D1018" s="61"/>
      <c r="E1018" s="58"/>
      <c r="F1018" s="58"/>
      <c r="G1018" s="58"/>
      <c r="H1018" s="26"/>
      <c r="I1018" s="26"/>
      <c r="J1018" s="26"/>
      <c r="K1018" s="6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134"/>
    </row>
    <row r="1019" spans="1:32" x14ac:dyDescent="0.25">
      <c r="A1019" s="58"/>
      <c r="B1019" s="58"/>
      <c r="C1019" s="61"/>
      <c r="D1019" s="61"/>
      <c r="E1019" s="58"/>
      <c r="F1019" s="58"/>
      <c r="G1019" s="58"/>
      <c r="H1019" s="26"/>
      <c r="I1019" s="26"/>
      <c r="J1019" s="26"/>
      <c r="K1019" s="6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134"/>
    </row>
    <row r="1020" spans="1:32" x14ac:dyDescent="0.25">
      <c r="A1020" s="58"/>
      <c r="B1020" s="58"/>
      <c r="C1020" s="61"/>
      <c r="D1020" s="61"/>
      <c r="E1020" s="58"/>
      <c r="F1020" s="58"/>
      <c r="G1020" s="58"/>
      <c r="H1020" s="26"/>
      <c r="I1020" s="26"/>
      <c r="J1020" s="26"/>
      <c r="K1020" s="6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134"/>
    </row>
    <row r="1021" spans="1:32" x14ac:dyDescent="0.25">
      <c r="A1021" s="58"/>
      <c r="B1021" s="58"/>
      <c r="C1021" s="61"/>
      <c r="D1021" s="61"/>
      <c r="E1021" s="58"/>
      <c r="F1021" s="58"/>
      <c r="G1021" s="58"/>
      <c r="H1021" s="26"/>
      <c r="I1021" s="26"/>
      <c r="J1021" s="26"/>
      <c r="K1021" s="6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134"/>
    </row>
    <row r="1022" spans="1:32" x14ac:dyDescent="0.25">
      <c r="A1022" s="58"/>
      <c r="B1022" s="58"/>
      <c r="C1022" s="61"/>
      <c r="D1022" s="61"/>
      <c r="E1022" s="58"/>
      <c r="F1022" s="58"/>
      <c r="G1022" s="58"/>
      <c r="H1022" s="26"/>
      <c r="I1022" s="26"/>
      <c r="J1022" s="26"/>
      <c r="K1022" s="6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5"/>
      <c r="AF1022" s="134"/>
    </row>
    <row r="1023" spans="1:32" x14ac:dyDescent="0.25">
      <c r="A1023" s="58"/>
      <c r="B1023" s="58"/>
      <c r="C1023" s="61"/>
      <c r="D1023" s="61"/>
      <c r="E1023" s="58"/>
      <c r="F1023" s="58"/>
      <c r="G1023" s="58"/>
      <c r="H1023" s="26"/>
      <c r="I1023" s="26"/>
      <c r="J1023" s="26"/>
      <c r="K1023" s="6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134"/>
    </row>
    <row r="1024" spans="1:32" x14ac:dyDescent="0.25">
      <c r="A1024" s="58"/>
      <c r="B1024" s="58"/>
      <c r="C1024" s="61"/>
      <c r="D1024" s="61"/>
      <c r="E1024" s="58"/>
      <c r="F1024" s="58"/>
      <c r="G1024" s="58"/>
      <c r="H1024" s="26"/>
      <c r="I1024" s="26"/>
      <c r="J1024" s="26"/>
      <c r="K1024" s="6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134"/>
    </row>
    <row r="1025" spans="1:32" x14ac:dyDescent="0.25">
      <c r="A1025" s="58"/>
      <c r="B1025" s="58"/>
      <c r="C1025" s="61"/>
      <c r="D1025" s="61"/>
      <c r="E1025" s="58"/>
      <c r="F1025" s="58"/>
      <c r="G1025" s="58"/>
      <c r="H1025" s="26"/>
      <c r="I1025" s="26"/>
      <c r="J1025" s="26"/>
      <c r="K1025" s="6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134"/>
    </row>
    <row r="1026" spans="1:32" x14ac:dyDescent="0.25">
      <c r="A1026" s="58"/>
      <c r="B1026" s="58"/>
      <c r="C1026" s="61"/>
      <c r="D1026" s="61"/>
      <c r="E1026" s="58"/>
      <c r="F1026" s="58"/>
      <c r="G1026" s="58"/>
      <c r="H1026" s="26"/>
      <c r="I1026" s="26"/>
      <c r="J1026" s="26"/>
      <c r="K1026" s="6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134"/>
    </row>
    <row r="1027" spans="1:32" x14ac:dyDescent="0.25">
      <c r="A1027" s="58"/>
      <c r="B1027" s="58"/>
      <c r="C1027" s="61"/>
      <c r="D1027" s="61"/>
      <c r="E1027" s="58"/>
      <c r="F1027" s="58"/>
      <c r="G1027" s="58"/>
      <c r="H1027" s="26"/>
      <c r="I1027" s="26"/>
      <c r="J1027" s="26"/>
      <c r="K1027" s="6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134"/>
    </row>
    <row r="1028" spans="1:32" x14ac:dyDescent="0.25">
      <c r="A1028" s="58"/>
      <c r="B1028" s="58"/>
      <c r="C1028" s="61"/>
      <c r="D1028" s="61"/>
      <c r="E1028" s="58"/>
      <c r="F1028" s="58"/>
      <c r="G1028" s="58"/>
      <c r="H1028" s="26"/>
      <c r="I1028" s="26"/>
      <c r="J1028" s="26"/>
      <c r="K1028" s="6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5"/>
      <c r="AF1028" s="134"/>
    </row>
    <row r="1029" spans="1:32" x14ac:dyDescent="0.25">
      <c r="A1029" s="58"/>
      <c r="B1029" s="58"/>
      <c r="C1029" s="61"/>
      <c r="D1029" s="61"/>
      <c r="E1029" s="58"/>
      <c r="F1029" s="58"/>
      <c r="G1029" s="58"/>
      <c r="H1029" s="26"/>
      <c r="I1029" s="26"/>
      <c r="J1029" s="26"/>
      <c r="K1029" s="6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5"/>
      <c r="AF1029" s="134"/>
    </row>
    <row r="1030" spans="1:32" x14ac:dyDescent="0.25">
      <c r="A1030" s="58"/>
      <c r="B1030" s="58"/>
      <c r="C1030" s="61"/>
      <c r="D1030" s="61"/>
      <c r="E1030" s="58"/>
      <c r="F1030" s="58"/>
      <c r="G1030" s="58"/>
      <c r="H1030" s="26"/>
      <c r="I1030" s="26"/>
      <c r="J1030" s="26"/>
      <c r="K1030" s="6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5"/>
      <c r="AF1030" s="134"/>
    </row>
    <row r="1031" spans="1:32" x14ac:dyDescent="0.25">
      <c r="A1031" s="58"/>
      <c r="B1031" s="58"/>
      <c r="C1031" s="61"/>
      <c r="D1031" s="61"/>
      <c r="E1031" s="58"/>
      <c r="F1031" s="58"/>
      <c r="G1031" s="58"/>
      <c r="H1031" s="26"/>
      <c r="I1031" s="26"/>
      <c r="J1031" s="26"/>
      <c r="K1031" s="6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5"/>
      <c r="AF1031" s="134"/>
    </row>
    <row r="1032" spans="1:32" x14ac:dyDescent="0.25">
      <c r="A1032" s="58"/>
      <c r="B1032" s="58"/>
      <c r="C1032" s="61"/>
      <c r="D1032" s="61"/>
      <c r="E1032" s="58"/>
      <c r="F1032" s="58"/>
      <c r="G1032" s="58"/>
      <c r="H1032" s="26"/>
      <c r="I1032" s="26"/>
      <c r="J1032" s="26"/>
      <c r="K1032" s="6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5"/>
      <c r="AF1032" s="134"/>
    </row>
    <row r="1033" spans="1:32" x14ac:dyDescent="0.25">
      <c r="A1033" s="58"/>
      <c r="B1033" s="58"/>
      <c r="C1033" s="61"/>
      <c r="D1033" s="61"/>
      <c r="E1033" s="58"/>
      <c r="F1033" s="58"/>
      <c r="G1033" s="58"/>
      <c r="H1033" s="26"/>
      <c r="I1033" s="26"/>
      <c r="J1033" s="26"/>
      <c r="K1033" s="6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5"/>
      <c r="AF1033" s="134"/>
    </row>
    <row r="1034" spans="1:32" x14ac:dyDescent="0.25">
      <c r="A1034" s="58"/>
      <c r="B1034" s="58"/>
      <c r="C1034" s="61"/>
      <c r="D1034" s="61"/>
      <c r="E1034" s="58"/>
      <c r="F1034" s="58"/>
      <c r="G1034" s="58"/>
      <c r="H1034" s="26"/>
      <c r="I1034" s="26"/>
      <c r="J1034" s="26"/>
      <c r="K1034" s="6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5"/>
      <c r="AF1034" s="134"/>
    </row>
    <row r="1035" spans="1:32" x14ac:dyDescent="0.25">
      <c r="A1035" s="58"/>
      <c r="B1035" s="58"/>
      <c r="C1035" s="61"/>
      <c r="D1035" s="61"/>
      <c r="E1035" s="58"/>
      <c r="F1035" s="58"/>
      <c r="G1035" s="58"/>
      <c r="H1035" s="26"/>
      <c r="I1035" s="26"/>
      <c r="J1035" s="26"/>
      <c r="K1035" s="6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5"/>
      <c r="AF1035" s="134"/>
    </row>
    <row r="1036" spans="1:32" x14ac:dyDescent="0.25">
      <c r="A1036" s="58"/>
      <c r="B1036" s="58"/>
      <c r="C1036" s="61"/>
      <c r="D1036" s="61"/>
      <c r="E1036" s="58"/>
      <c r="F1036" s="58"/>
      <c r="G1036" s="58"/>
      <c r="H1036" s="26"/>
      <c r="I1036" s="26"/>
      <c r="J1036" s="26"/>
      <c r="K1036" s="6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5"/>
      <c r="AF1036" s="134"/>
    </row>
    <row r="1037" spans="1:32" x14ac:dyDescent="0.25">
      <c r="A1037" s="58"/>
      <c r="B1037" s="58"/>
      <c r="C1037" s="61"/>
      <c r="D1037" s="61"/>
      <c r="E1037" s="58"/>
      <c r="F1037" s="58"/>
      <c r="G1037" s="58"/>
      <c r="H1037" s="26"/>
      <c r="I1037" s="26"/>
      <c r="J1037" s="26"/>
      <c r="K1037" s="6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5"/>
      <c r="AF1037" s="134"/>
    </row>
    <row r="1038" spans="1:32" x14ac:dyDescent="0.25">
      <c r="A1038" s="58"/>
      <c r="B1038" s="58"/>
      <c r="C1038" s="61"/>
      <c r="D1038" s="61"/>
      <c r="E1038" s="58"/>
      <c r="F1038" s="58"/>
      <c r="G1038" s="58"/>
      <c r="H1038" s="26"/>
      <c r="I1038" s="26"/>
      <c r="J1038" s="26"/>
      <c r="K1038" s="6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5"/>
      <c r="AF1038" s="134"/>
    </row>
    <row r="1039" spans="1:32" x14ac:dyDescent="0.25">
      <c r="A1039" s="58"/>
      <c r="B1039" s="58"/>
      <c r="C1039" s="61"/>
      <c r="D1039" s="61"/>
      <c r="E1039" s="58"/>
      <c r="F1039" s="58"/>
      <c r="G1039" s="58"/>
      <c r="H1039" s="26"/>
      <c r="I1039" s="26"/>
      <c r="J1039" s="26"/>
      <c r="K1039" s="6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134"/>
    </row>
    <row r="1040" spans="1:32" x14ac:dyDescent="0.25">
      <c r="A1040" s="58"/>
      <c r="B1040" s="58"/>
      <c r="C1040" s="61"/>
      <c r="D1040" s="61"/>
      <c r="E1040" s="58"/>
      <c r="F1040" s="58"/>
      <c r="G1040" s="58"/>
      <c r="H1040" s="26"/>
      <c r="I1040" s="26"/>
      <c r="J1040" s="26"/>
      <c r="K1040" s="6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5"/>
      <c r="AF1040" s="134"/>
    </row>
    <row r="1041" spans="1:32" x14ac:dyDescent="0.25">
      <c r="A1041" s="58"/>
      <c r="B1041" s="58"/>
      <c r="C1041" s="61"/>
      <c r="D1041" s="61"/>
      <c r="E1041" s="58"/>
      <c r="F1041" s="58"/>
      <c r="G1041" s="58"/>
      <c r="H1041" s="26"/>
      <c r="I1041" s="26"/>
      <c r="J1041" s="26"/>
      <c r="K1041" s="6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5"/>
      <c r="AF1041" s="134"/>
    </row>
    <row r="1042" spans="1:32" x14ac:dyDescent="0.25">
      <c r="A1042" s="58"/>
      <c r="B1042" s="58"/>
      <c r="C1042" s="61"/>
      <c r="D1042" s="61"/>
      <c r="E1042" s="58"/>
      <c r="F1042" s="58"/>
      <c r="G1042" s="58"/>
      <c r="H1042" s="26"/>
      <c r="I1042" s="26"/>
      <c r="J1042" s="26"/>
      <c r="K1042" s="6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5"/>
      <c r="AF1042" s="134"/>
    </row>
    <row r="1043" spans="1:32" x14ac:dyDescent="0.25">
      <c r="A1043" s="58"/>
      <c r="B1043" s="58"/>
      <c r="C1043" s="61"/>
      <c r="D1043" s="61"/>
      <c r="E1043" s="58"/>
      <c r="F1043" s="58"/>
      <c r="G1043" s="58"/>
      <c r="H1043" s="26"/>
      <c r="I1043" s="26"/>
      <c r="J1043" s="26"/>
      <c r="K1043" s="6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5"/>
      <c r="AF1043" s="134"/>
    </row>
    <row r="1044" spans="1:32" x14ac:dyDescent="0.25">
      <c r="A1044" s="58"/>
      <c r="B1044" s="58"/>
      <c r="C1044" s="61"/>
      <c r="D1044" s="61"/>
      <c r="E1044" s="58"/>
      <c r="F1044" s="58"/>
      <c r="G1044" s="58"/>
      <c r="H1044" s="26"/>
      <c r="I1044" s="26"/>
      <c r="J1044" s="26"/>
      <c r="K1044" s="6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5"/>
      <c r="AF1044" s="134"/>
    </row>
    <row r="1045" spans="1:32" x14ac:dyDescent="0.25">
      <c r="A1045" s="58"/>
      <c r="B1045" s="58"/>
      <c r="C1045" s="61"/>
      <c r="D1045" s="61"/>
      <c r="E1045" s="58"/>
      <c r="F1045" s="58"/>
      <c r="G1045" s="58"/>
      <c r="H1045" s="26"/>
      <c r="I1045" s="26"/>
      <c r="J1045" s="26"/>
      <c r="K1045" s="6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5"/>
      <c r="AF1045" s="134"/>
    </row>
    <row r="1046" spans="1:32" x14ac:dyDescent="0.25">
      <c r="A1046" s="58"/>
      <c r="B1046" s="58"/>
      <c r="C1046" s="61"/>
      <c r="D1046" s="61"/>
      <c r="E1046" s="58"/>
      <c r="F1046" s="58"/>
      <c r="G1046" s="58"/>
      <c r="H1046" s="26"/>
      <c r="I1046" s="26"/>
      <c r="J1046" s="26"/>
      <c r="K1046" s="6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5"/>
      <c r="AF1046" s="134"/>
    </row>
    <row r="1047" spans="1:32" x14ac:dyDescent="0.25">
      <c r="A1047" s="58"/>
      <c r="B1047" s="58"/>
      <c r="C1047" s="61"/>
      <c r="D1047" s="61"/>
      <c r="E1047" s="58"/>
      <c r="F1047" s="58"/>
      <c r="G1047" s="58"/>
      <c r="H1047" s="26"/>
      <c r="I1047" s="26"/>
      <c r="J1047" s="26"/>
      <c r="K1047" s="6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5"/>
      <c r="AF1047" s="134"/>
    </row>
    <row r="1048" spans="1:32" x14ac:dyDescent="0.25">
      <c r="A1048" s="58"/>
      <c r="B1048" s="58"/>
      <c r="C1048" s="61"/>
      <c r="D1048" s="61"/>
      <c r="E1048" s="58"/>
      <c r="F1048" s="58"/>
      <c r="G1048" s="58"/>
      <c r="H1048" s="26"/>
      <c r="I1048" s="26"/>
      <c r="J1048" s="26"/>
      <c r="K1048" s="6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/>
      <c r="AE1048" s="25"/>
      <c r="AF1048" s="134"/>
    </row>
    <row r="1049" spans="1:32" x14ac:dyDescent="0.25">
      <c r="A1049" s="58"/>
      <c r="B1049" s="58"/>
      <c r="C1049" s="61"/>
      <c r="D1049" s="61"/>
      <c r="E1049" s="58"/>
      <c r="F1049" s="58"/>
      <c r="G1049" s="58"/>
      <c r="H1049" s="26"/>
      <c r="I1049" s="26"/>
      <c r="J1049" s="26"/>
      <c r="K1049" s="6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5"/>
      <c r="AF1049" s="134"/>
    </row>
    <row r="1050" spans="1:32" x14ac:dyDescent="0.25">
      <c r="A1050" s="58"/>
      <c r="B1050" s="58"/>
      <c r="C1050" s="61"/>
      <c r="D1050" s="61"/>
      <c r="E1050" s="58"/>
      <c r="F1050" s="58"/>
      <c r="G1050" s="58"/>
      <c r="H1050" s="26"/>
      <c r="I1050" s="26"/>
      <c r="J1050" s="26"/>
      <c r="K1050" s="6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5"/>
      <c r="AF1050" s="134"/>
    </row>
    <row r="1051" spans="1:32" x14ac:dyDescent="0.25">
      <c r="A1051" s="58"/>
      <c r="B1051" s="58"/>
      <c r="C1051" s="61"/>
      <c r="D1051" s="61"/>
      <c r="E1051" s="58"/>
      <c r="F1051" s="58"/>
      <c r="G1051" s="58"/>
      <c r="H1051" s="26"/>
      <c r="I1051" s="26"/>
      <c r="J1051" s="26"/>
      <c r="K1051" s="6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5"/>
      <c r="AF1051" s="134"/>
    </row>
    <row r="1052" spans="1:32" x14ac:dyDescent="0.25">
      <c r="A1052" s="58"/>
      <c r="B1052" s="58"/>
      <c r="C1052" s="61"/>
      <c r="D1052" s="61"/>
      <c r="E1052" s="58"/>
      <c r="F1052" s="58"/>
      <c r="G1052" s="58"/>
      <c r="H1052" s="26"/>
      <c r="I1052" s="26"/>
      <c r="J1052" s="26"/>
      <c r="K1052" s="6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5"/>
      <c r="AF1052" s="134"/>
    </row>
    <row r="1053" spans="1:32" x14ac:dyDescent="0.25">
      <c r="A1053" s="58"/>
      <c r="B1053" s="58"/>
      <c r="C1053" s="61"/>
      <c r="D1053" s="61"/>
      <c r="E1053" s="58"/>
      <c r="F1053" s="58"/>
      <c r="G1053" s="58"/>
      <c r="H1053" s="26"/>
      <c r="I1053" s="26"/>
      <c r="J1053" s="26"/>
      <c r="K1053" s="6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5"/>
      <c r="AF1053" s="134"/>
    </row>
    <row r="1054" spans="1:32" x14ac:dyDescent="0.25">
      <c r="A1054" s="58"/>
      <c r="B1054" s="58"/>
      <c r="C1054" s="61"/>
      <c r="D1054" s="61"/>
      <c r="E1054" s="58"/>
      <c r="F1054" s="58"/>
      <c r="G1054" s="58"/>
      <c r="H1054" s="26"/>
      <c r="I1054" s="26"/>
      <c r="J1054" s="26"/>
      <c r="K1054" s="6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5"/>
      <c r="AF1054" s="134"/>
    </row>
    <row r="1055" spans="1:32" x14ac:dyDescent="0.25">
      <c r="A1055" s="58"/>
      <c r="B1055" s="58"/>
      <c r="C1055" s="61"/>
      <c r="D1055" s="61"/>
      <c r="E1055" s="58"/>
      <c r="F1055" s="58"/>
      <c r="G1055" s="58"/>
      <c r="H1055" s="26"/>
      <c r="I1055" s="26"/>
      <c r="J1055" s="26"/>
      <c r="K1055" s="6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5"/>
      <c r="AF1055" s="134"/>
    </row>
    <row r="1056" spans="1:32" x14ac:dyDescent="0.25">
      <c r="A1056" s="58"/>
      <c r="B1056" s="58"/>
      <c r="C1056" s="61"/>
      <c r="D1056" s="61"/>
      <c r="E1056" s="58"/>
      <c r="F1056" s="58"/>
      <c r="G1056" s="58"/>
      <c r="H1056" s="26"/>
      <c r="I1056" s="26"/>
      <c r="J1056" s="26"/>
      <c r="K1056" s="6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5"/>
      <c r="AF1056" s="134"/>
    </row>
    <row r="1057" spans="1:32" x14ac:dyDescent="0.25">
      <c r="A1057" s="58"/>
      <c r="B1057" s="58"/>
      <c r="C1057" s="61"/>
      <c r="D1057" s="61"/>
      <c r="E1057" s="58"/>
      <c r="F1057" s="58"/>
      <c r="G1057" s="58"/>
      <c r="H1057" s="26"/>
      <c r="I1057" s="26"/>
      <c r="J1057" s="26"/>
      <c r="K1057" s="6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5"/>
      <c r="AF1057" s="134"/>
    </row>
    <row r="1058" spans="1:32" x14ac:dyDescent="0.25">
      <c r="A1058" s="58"/>
      <c r="B1058" s="58"/>
      <c r="C1058" s="61"/>
      <c r="D1058" s="61"/>
      <c r="E1058" s="58"/>
      <c r="F1058" s="58"/>
      <c r="G1058" s="58"/>
      <c r="H1058" s="26"/>
      <c r="I1058" s="26"/>
      <c r="J1058" s="26"/>
      <c r="K1058" s="6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5"/>
      <c r="AF1058" s="134"/>
    </row>
    <row r="1059" spans="1:32" x14ac:dyDescent="0.25">
      <c r="A1059" s="58"/>
      <c r="B1059" s="58"/>
      <c r="C1059" s="61"/>
      <c r="D1059" s="61"/>
      <c r="E1059" s="58"/>
      <c r="F1059" s="58"/>
      <c r="G1059" s="58"/>
      <c r="H1059" s="26"/>
      <c r="I1059" s="26"/>
      <c r="J1059" s="26"/>
      <c r="K1059" s="6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C1059" s="25"/>
      <c r="AD1059" s="25"/>
      <c r="AE1059" s="25"/>
      <c r="AF1059" s="134"/>
    </row>
    <row r="1060" spans="1:32" x14ac:dyDescent="0.25">
      <c r="A1060" s="58"/>
      <c r="B1060" s="58"/>
      <c r="C1060" s="61"/>
      <c r="D1060" s="61"/>
      <c r="E1060" s="58"/>
      <c r="F1060" s="58"/>
      <c r="G1060" s="58"/>
      <c r="H1060" s="26"/>
      <c r="I1060" s="26"/>
      <c r="J1060" s="26"/>
      <c r="K1060" s="6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5"/>
      <c r="AF1060" s="134"/>
    </row>
    <row r="1061" spans="1:32" x14ac:dyDescent="0.25">
      <c r="A1061" s="58"/>
      <c r="B1061" s="58"/>
      <c r="C1061" s="61"/>
      <c r="D1061" s="61"/>
      <c r="E1061" s="58"/>
      <c r="F1061" s="58"/>
      <c r="G1061" s="58"/>
      <c r="H1061" s="26"/>
      <c r="I1061" s="26"/>
      <c r="J1061" s="26"/>
      <c r="K1061" s="6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  <c r="AC1061" s="25"/>
      <c r="AD1061" s="25"/>
      <c r="AE1061" s="25"/>
      <c r="AF1061" s="134"/>
    </row>
    <row r="1062" spans="1:32" x14ac:dyDescent="0.25">
      <c r="A1062" s="58"/>
      <c r="B1062" s="58"/>
      <c r="C1062" s="61"/>
      <c r="D1062" s="61"/>
      <c r="E1062" s="58"/>
      <c r="F1062" s="58"/>
      <c r="G1062" s="58"/>
      <c r="H1062" s="26"/>
      <c r="I1062" s="26"/>
      <c r="J1062" s="26"/>
      <c r="K1062" s="6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25"/>
      <c r="AD1062" s="25"/>
      <c r="AE1062" s="25"/>
      <c r="AF1062" s="134"/>
    </row>
    <row r="1063" spans="1:32" x14ac:dyDescent="0.25">
      <c r="A1063" s="58"/>
      <c r="B1063" s="58"/>
      <c r="C1063" s="61"/>
      <c r="D1063" s="61"/>
      <c r="E1063" s="58"/>
      <c r="F1063" s="58"/>
      <c r="G1063" s="58"/>
      <c r="H1063" s="26"/>
      <c r="I1063" s="26"/>
      <c r="J1063" s="26"/>
      <c r="K1063" s="6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25"/>
      <c r="AD1063" s="25"/>
      <c r="AE1063" s="25"/>
      <c r="AF1063" s="134"/>
    </row>
    <row r="1064" spans="1:32" x14ac:dyDescent="0.25">
      <c r="A1064" s="58"/>
      <c r="B1064" s="58"/>
      <c r="C1064" s="61"/>
      <c r="D1064" s="61"/>
      <c r="E1064" s="58"/>
      <c r="F1064" s="58"/>
      <c r="G1064" s="58"/>
      <c r="H1064" s="26"/>
      <c r="I1064" s="26"/>
      <c r="J1064" s="26"/>
      <c r="K1064" s="6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134"/>
    </row>
    <row r="1065" spans="1:32" x14ac:dyDescent="0.25">
      <c r="A1065" s="58"/>
      <c r="B1065" s="58"/>
      <c r="C1065" s="61"/>
      <c r="D1065" s="61"/>
      <c r="E1065" s="58"/>
      <c r="F1065" s="58"/>
      <c r="G1065" s="58"/>
      <c r="H1065" s="26"/>
      <c r="I1065" s="26"/>
      <c r="J1065" s="26"/>
      <c r="K1065" s="6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5"/>
      <c r="AF1065" s="134"/>
    </row>
    <row r="1066" spans="1:32" x14ac:dyDescent="0.25">
      <c r="A1066" s="58"/>
      <c r="B1066" s="58"/>
      <c r="C1066" s="61"/>
      <c r="D1066" s="61"/>
      <c r="E1066" s="58"/>
      <c r="F1066" s="58"/>
      <c r="G1066" s="58"/>
      <c r="H1066" s="26"/>
      <c r="I1066" s="26"/>
      <c r="J1066" s="26"/>
      <c r="K1066" s="6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/>
      <c r="AE1066" s="25"/>
      <c r="AF1066" s="134"/>
    </row>
    <row r="1067" spans="1:32" x14ac:dyDescent="0.25">
      <c r="A1067" s="58"/>
      <c r="B1067" s="58"/>
      <c r="C1067" s="61"/>
      <c r="D1067" s="61"/>
      <c r="E1067" s="58"/>
      <c r="F1067" s="58"/>
      <c r="G1067" s="58"/>
      <c r="H1067" s="26"/>
      <c r="I1067" s="26"/>
      <c r="J1067" s="26"/>
      <c r="K1067" s="6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5"/>
      <c r="AF1067" s="134"/>
    </row>
    <row r="1068" spans="1:32" x14ac:dyDescent="0.25">
      <c r="A1068" s="58"/>
      <c r="B1068" s="58"/>
      <c r="C1068" s="61"/>
      <c r="D1068" s="61"/>
      <c r="E1068" s="58"/>
      <c r="F1068" s="58"/>
      <c r="G1068" s="58"/>
      <c r="H1068" s="26"/>
      <c r="I1068" s="26"/>
      <c r="J1068" s="26"/>
      <c r="K1068" s="6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  <c r="AC1068" s="25"/>
      <c r="AD1068" s="25"/>
      <c r="AE1068" s="25"/>
      <c r="AF1068" s="134"/>
    </row>
    <row r="1069" spans="1:32" x14ac:dyDescent="0.25">
      <c r="A1069" s="58"/>
      <c r="B1069" s="58"/>
      <c r="C1069" s="61"/>
      <c r="D1069" s="61"/>
      <c r="E1069" s="58"/>
      <c r="F1069" s="58"/>
      <c r="G1069" s="58"/>
      <c r="H1069" s="26"/>
      <c r="I1069" s="26"/>
      <c r="J1069" s="26"/>
      <c r="K1069" s="6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  <c r="AC1069" s="25"/>
      <c r="AD1069" s="25"/>
      <c r="AE1069" s="25"/>
      <c r="AF1069" s="134"/>
    </row>
    <row r="1070" spans="1:32" x14ac:dyDescent="0.25">
      <c r="A1070" s="58"/>
      <c r="B1070" s="58"/>
      <c r="C1070" s="61"/>
      <c r="D1070" s="61"/>
      <c r="E1070" s="58"/>
      <c r="F1070" s="58"/>
      <c r="G1070" s="58"/>
      <c r="H1070" s="26"/>
      <c r="I1070" s="26"/>
      <c r="J1070" s="26"/>
      <c r="K1070" s="6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134"/>
    </row>
    <row r="1071" spans="1:32" x14ac:dyDescent="0.25">
      <c r="A1071" s="58"/>
      <c r="B1071" s="58"/>
      <c r="C1071" s="61"/>
      <c r="D1071" s="61"/>
      <c r="E1071" s="58"/>
      <c r="F1071" s="58"/>
      <c r="G1071" s="58"/>
      <c r="H1071" s="26"/>
      <c r="I1071" s="26"/>
      <c r="J1071" s="26"/>
      <c r="K1071" s="6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134"/>
    </row>
    <row r="1072" spans="1:32" x14ac:dyDescent="0.25">
      <c r="A1072" s="58"/>
      <c r="B1072" s="58"/>
      <c r="C1072" s="61"/>
      <c r="D1072" s="61"/>
      <c r="E1072" s="58"/>
      <c r="F1072" s="58"/>
      <c r="G1072" s="58"/>
      <c r="H1072" s="26"/>
      <c r="I1072" s="26"/>
      <c r="J1072" s="26"/>
      <c r="K1072" s="6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134"/>
    </row>
    <row r="1073" spans="1:32" x14ac:dyDescent="0.25">
      <c r="A1073" s="58"/>
      <c r="B1073" s="58"/>
      <c r="C1073" s="61"/>
      <c r="D1073" s="61"/>
      <c r="E1073" s="58"/>
      <c r="F1073" s="58"/>
      <c r="G1073" s="58"/>
      <c r="H1073" s="26"/>
      <c r="I1073" s="26"/>
      <c r="J1073" s="26"/>
      <c r="K1073" s="6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5"/>
      <c r="AF1073" s="134"/>
    </row>
    <row r="1074" spans="1:32" x14ac:dyDescent="0.25">
      <c r="A1074" s="58"/>
      <c r="B1074" s="58"/>
      <c r="C1074" s="61"/>
      <c r="D1074" s="61"/>
      <c r="E1074" s="58"/>
      <c r="F1074" s="58"/>
      <c r="G1074" s="58"/>
      <c r="H1074" s="26"/>
      <c r="I1074" s="26"/>
      <c r="J1074" s="26"/>
      <c r="K1074" s="6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134"/>
    </row>
    <row r="1075" spans="1:32" x14ac:dyDescent="0.25">
      <c r="A1075" s="58"/>
      <c r="B1075" s="58"/>
      <c r="C1075" s="61"/>
      <c r="D1075" s="61"/>
      <c r="E1075" s="58"/>
      <c r="F1075" s="58"/>
      <c r="G1075" s="58"/>
      <c r="H1075" s="26"/>
      <c r="I1075" s="26"/>
      <c r="J1075" s="26"/>
      <c r="K1075" s="6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5"/>
      <c r="AF1075" s="134"/>
    </row>
    <row r="1076" spans="1:32" x14ac:dyDescent="0.25">
      <c r="A1076" s="58"/>
      <c r="B1076" s="58"/>
      <c r="C1076" s="61"/>
      <c r="D1076" s="61"/>
      <c r="E1076" s="58"/>
      <c r="F1076" s="58"/>
      <c r="G1076" s="58"/>
      <c r="H1076" s="26"/>
      <c r="I1076" s="26"/>
      <c r="J1076" s="26"/>
      <c r="K1076" s="6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5"/>
      <c r="AF1076" s="134"/>
    </row>
    <row r="1077" spans="1:32" x14ac:dyDescent="0.25">
      <c r="A1077" s="58"/>
      <c r="B1077" s="58"/>
      <c r="C1077" s="61"/>
      <c r="D1077" s="61"/>
      <c r="E1077" s="58"/>
      <c r="F1077" s="58"/>
      <c r="G1077" s="58"/>
      <c r="H1077" s="26"/>
      <c r="I1077" s="26"/>
      <c r="J1077" s="26"/>
      <c r="K1077" s="6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C1077" s="25"/>
      <c r="AD1077" s="25"/>
      <c r="AE1077" s="25"/>
      <c r="AF1077" s="134"/>
    </row>
    <row r="1078" spans="1:32" x14ac:dyDescent="0.25">
      <c r="A1078" s="58"/>
      <c r="B1078" s="58"/>
      <c r="C1078" s="61"/>
      <c r="D1078" s="61"/>
      <c r="E1078" s="58"/>
      <c r="F1078" s="58"/>
      <c r="G1078" s="58"/>
      <c r="H1078" s="26"/>
      <c r="I1078" s="26"/>
      <c r="J1078" s="26"/>
      <c r="K1078" s="6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5"/>
      <c r="AF1078" s="134"/>
    </row>
    <row r="1079" spans="1:32" x14ac:dyDescent="0.25">
      <c r="A1079" s="58"/>
      <c r="B1079" s="58"/>
      <c r="C1079" s="61"/>
      <c r="D1079" s="61"/>
      <c r="E1079" s="58"/>
      <c r="F1079" s="58"/>
      <c r="G1079" s="58"/>
      <c r="H1079" s="26"/>
      <c r="I1079" s="26"/>
      <c r="J1079" s="26"/>
      <c r="K1079" s="6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  <c r="AC1079" s="25"/>
      <c r="AD1079" s="25"/>
      <c r="AE1079" s="25"/>
      <c r="AF1079" s="134"/>
    </row>
    <row r="1080" spans="1:32" x14ac:dyDescent="0.25">
      <c r="A1080" s="58"/>
      <c r="B1080" s="58"/>
      <c r="C1080" s="61"/>
      <c r="D1080" s="61"/>
      <c r="E1080" s="58"/>
      <c r="F1080" s="58"/>
      <c r="G1080" s="58"/>
      <c r="H1080" s="26"/>
      <c r="I1080" s="26"/>
      <c r="J1080" s="26"/>
      <c r="K1080" s="6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5"/>
      <c r="AF1080" s="134"/>
    </row>
    <row r="1081" spans="1:32" x14ac:dyDescent="0.25">
      <c r="A1081" s="58"/>
      <c r="B1081" s="58"/>
      <c r="C1081" s="61"/>
      <c r="D1081" s="61"/>
      <c r="E1081" s="58"/>
      <c r="F1081" s="58"/>
      <c r="G1081" s="58"/>
      <c r="H1081" s="26"/>
      <c r="I1081" s="26"/>
      <c r="J1081" s="26"/>
      <c r="K1081" s="6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25"/>
      <c r="AE1081" s="25"/>
      <c r="AF1081" s="134"/>
    </row>
    <row r="1082" spans="1:32" x14ac:dyDescent="0.25">
      <c r="A1082" s="58"/>
      <c r="B1082" s="58"/>
      <c r="C1082" s="61"/>
      <c r="D1082" s="61"/>
      <c r="E1082" s="58"/>
      <c r="F1082" s="58"/>
      <c r="G1082" s="58"/>
      <c r="H1082" s="26"/>
      <c r="I1082" s="26"/>
      <c r="J1082" s="26"/>
      <c r="K1082" s="6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25"/>
      <c r="AC1082" s="25"/>
      <c r="AD1082" s="25"/>
      <c r="AE1082" s="25"/>
      <c r="AF1082" s="134"/>
    </row>
    <row r="1083" spans="1:32" x14ac:dyDescent="0.25">
      <c r="A1083" s="58"/>
      <c r="B1083" s="58"/>
      <c r="C1083" s="61"/>
      <c r="D1083" s="61"/>
      <c r="E1083" s="58"/>
      <c r="F1083" s="58"/>
      <c r="G1083" s="58"/>
      <c r="H1083" s="26"/>
      <c r="I1083" s="26"/>
      <c r="J1083" s="26"/>
      <c r="K1083" s="6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  <c r="AC1083" s="25"/>
      <c r="AD1083" s="25"/>
      <c r="AE1083" s="25"/>
      <c r="AF1083" s="134"/>
    </row>
    <row r="1084" spans="1:32" x14ac:dyDescent="0.25">
      <c r="A1084" s="58"/>
      <c r="B1084" s="58"/>
      <c r="C1084" s="61"/>
      <c r="D1084" s="61"/>
      <c r="E1084" s="58"/>
      <c r="F1084" s="58"/>
      <c r="G1084" s="58"/>
      <c r="H1084" s="26"/>
      <c r="I1084" s="26"/>
      <c r="J1084" s="26"/>
      <c r="K1084" s="6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C1084" s="25"/>
      <c r="AD1084" s="25"/>
      <c r="AE1084" s="25"/>
      <c r="AF1084" s="134"/>
    </row>
    <row r="1085" spans="1:32" x14ac:dyDescent="0.25">
      <c r="A1085" s="58"/>
      <c r="B1085" s="58"/>
      <c r="C1085" s="61"/>
      <c r="D1085" s="61"/>
      <c r="E1085" s="58"/>
      <c r="F1085" s="58"/>
      <c r="G1085" s="58"/>
      <c r="H1085" s="26"/>
      <c r="I1085" s="26"/>
      <c r="J1085" s="26"/>
      <c r="K1085" s="6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  <c r="AC1085" s="25"/>
      <c r="AD1085" s="25"/>
      <c r="AE1085" s="25"/>
      <c r="AF1085" s="134"/>
    </row>
    <row r="1086" spans="1:32" x14ac:dyDescent="0.25">
      <c r="A1086" s="58"/>
      <c r="B1086" s="58"/>
      <c r="C1086" s="61"/>
      <c r="D1086" s="61"/>
      <c r="E1086" s="58"/>
      <c r="F1086" s="58"/>
      <c r="G1086" s="58"/>
      <c r="H1086" s="26"/>
      <c r="I1086" s="26"/>
      <c r="J1086" s="26"/>
      <c r="K1086" s="6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5"/>
      <c r="AF1086" s="134"/>
    </row>
    <row r="1087" spans="1:32" x14ac:dyDescent="0.25">
      <c r="A1087" s="58"/>
      <c r="B1087" s="58"/>
      <c r="C1087" s="61"/>
      <c r="D1087" s="61"/>
      <c r="E1087" s="58"/>
      <c r="F1087" s="58"/>
      <c r="G1087" s="58"/>
      <c r="H1087" s="26"/>
      <c r="I1087" s="26"/>
      <c r="J1087" s="26"/>
      <c r="K1087" s="6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5"/>
      <c r="AF1087" s="134"/>
    </row>
    <row r="1088" spans="1:32" x14ac:dyDescent="0.25">
      <c r="A1088" s="58"/>
      <c r="B1088" s="58"/>
      <c r="C1088" s="61"/>
      <c r="D1088" s="61"/>
      <c r="E1088" s="58"/>
      <c r="F1088" s="58"/>
      <c r="G1088" s="58"/>
      <c r="H1088" s="26"/>
      <c r="I1088" s="26"/>
      <c r="J1088" s="26"/>
      <c r="K1088" s="6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C1088" s="25"/>
      <c r="AD1088" s="25"/>
      <c r="AE1088" s="25"/>
      <c r="AF1088" s="134"/>
    </row>
    <row r="1089" spans="1:32" x14ac:dyDescent="0.25">
      <c r="A1089" s="58"/>
      <c r="B1089" s="58"/>
      <c r="C1089" s="61"/>
      <c r="D1089" s="61"/>
      <c r="E1089" s="58"/>
      <c r="F1089" s="58"/>
      <c r="G1089" s="58"/>
      <c r="H1089" s="26"/>
      <c r="I1089" s="26"/>
      <c r="J1089" s="26"/>
      <c r="K1089" s="6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5"/>
      <c r="AF1089" s="134"/>
    </row>
    <row r="1090" spans="1:32" x14ac:dyDescent="0.25">
      <c r="A1090" s="58"/>
      <c r="B1090" s="58"/>
      <c r="C1090" s="61"/>
      <c r="D1090" s="61"/>
      <c r="E1090" s="58"/>
      <c r="F1090" s="58"/>
      <c r="G1090" s="58"/>
      <c r="H1090" s="26"/>
      <c r="I1090" s="26"/>
      <c r="J1090" s="26"/>
      <c r="K1090" s="6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  <c r="AB1090" s="25"/>
      <c r="AC1090" s="25"/>
      <c r="AD1090" s="25"/>
      <c r="AE1090" s="25"/>
      <c r="AF1090" s="134"/>
    </row>
    <row r="1091" spans="1:32" x14ac:dyDescent="0.25">
      <c r="A1091" s="58"/>
      <c r="B1091" s="58"/>
      <c r="C1091" s="61"/>
      <c r="D1091" s="61"/>
      <c r="E1091" s="58"/>
      <c r="F1091" s="58"/>
      <c r="G1091" s="58"/>
      <c r="H1091" s="26"/>
      <c r="I1091" s="26"/>
      <c r="J1091" s="26"/>
      <c r="K1091" s="6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  <c r="AB1091" s="25"/>
      <c r="AC1091" s="25"/>
      <c r="AD1091" s="25"/>
      <c r="AE1091" s="25"/>
      <c r="AF1091" s="134"/>
    </row>
    <row r="1092" spans="1:32" x14ac:dyDescent="0.25">
      <c r="A1092" s="58"/>
      <c r="B1092" s="58"/>
      <c r="C1092" s="61"/>
      <c r="D1092" s="61"/>
      <c r="E1092" s="58"/>
      <c r="F1092" s="58"/>
      <c r="G1092" s="58"/>
      <c r="H1092" s="26"/>
      <c r="I1092" s="26"/>
      <c r="J1092" s="26"/>
      <c r="K1092" s="6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  <c r="AB1092" s="25"/>
      <c r="AC1092" s="25"/>
      <c r="AD1092" s="25"/>
      <c r="AE1092" s="25"/>
      <c r="AF1092" s="134"/>
    </row>
    <row r="1093" spans="1:32" x14ac:dyDescent="0.25">
      <c r="A1093" s="58"/>
      <c r="B1093" s="58"/>
      <c r="C1093" s="61"/>
      <c r="D1093" s="61"/>
      <c r="E1093" s="58"/>
      <c r="F1093" s="58"/>
      <c r="G1093" s="58"/>
      <c r="H1093" s="26"/>
      <c r="I1093" s="26"/>
      <c r="J1093" s="26"/>
      <c r="K1093" s="6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  <c r="AB1093" s="25"/>
      <c r="AC1093" s="25"/>
      <c r="AD1093" s="25"/>
      <c r="AE1093" s="25"/>
      <c r="AF1093" s="134"/>
    </row>
    <row r="1094" spans="1:32" x14ac:dyDescent="0.25">
      <c r="A1094" s="58"/>
      <c r="B1094" s="58"/>
      <c r="C1094" s="61"/>
      <c r="D1094" s="61"/>
      <c r="E1094" s="58"/>
      <c r="F1094" s="58"/>
      <c r="G1094" s="58"/>
      <c r="H1094" s="26"/>
      <c r="I1094" s="26"/>
      <c r="J1094" s="26"/>
      <c r="K1094" s="6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  <c r="AB1094" s="25"/>
      <c r="AC1094" s="25"/>
      <c r="AD1094" s="25"/>
      <c r="AE1094" s="25"/>
      <c r="AF1094" s="134"/>
    </row>
    <row r="1095" spans="1:32" x14ac:dyDescent="0.25">
      <c r="A1095" s="58"/>
      <c r="B1095" s="58"/>
      <c r="C1095" s="61"/>
      <c r="D1095" s="61"/>
      <c r="E1095" s="58"/>
      <c r="F1095" s="58"/>
      <c r="G1095" s="58"/>
      <c r="H1095" s="26"/>
      <c r="I1095" s="26"/>
      <c r="J1095" s="26"/>
      <c r="K1095" s="6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5"/>
      <c r="AF1095" s="134"/>
    </row>
    <row r="1096" spans="1:32" x14ac:dyDescent="0.25">
      <c r="A1096" s="58"/>
      <c r="B1096" s="58"/>
      <c r="C1096" s="61"/>
      <c r="D1096" s="61"/>
      <c r="E1096" s="58"/>
      <c r="F1096" s="58"/>
      <c r="G1096" s="58"/>
      <c r="H1096" s="26"/>
      <c r="I1096" s="26"/>
      <c r="J1096" s="26"/>
      <c r="K1096" s="6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5"/>
      <c r="AF1096" s="134"/>
    </row>
    <row r="1097" spans="1:32" x14ac:dyDescent="0.25">
      <c r="A1097" s="58"/>
      <c r="B1097" s="58"/>
      <c r="C1097" s="61"/>
      <c r="D1097" s="61"/>
      <c r="E1097" s="58"/>
      <c r="F1097" s="58"/>
      <c r="G1097" s="58"/>
      <c r="H1097" s="26"/>
      <c r="I1097" s="26"/>
      <c r="J1097" s="26"/>
      <c r="K1097" s="6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5"/>
      <c r="AF1097" s="134"/>
    </row>
    <row r="1098" spans="1:32" x14ac:dyDescent="0.25">
      <c r="A1098" s="58"/>
      <c r="B1098" s="58"/>
      <c r="C1098" s="61"/>
      <c r="D1098" s="61"/>
      <c r="E1098" s="58"/>
      <c r="F1098" s="58"/>
      <c r="G1098" s="58"/>
      <c r="H1098" s="26"/>
      <c r="I1098" s="26"/>
      <c r="J1098" s="26"/>
      <c r="K1098" s="6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C1098" s="25"/>
      <c r="AD1098" s="25"/>
      <c r="AE1098" s="25"/>
      <c r="AF1098" s="134"/>
    </row>
    <row r="1099" spans="1:32" x14ac:dyDescent="0.25">
      <c r="A1099" s="58"/>
      <c r="B1099" s="58"/>
      <c r="C1099" s="61"/>
      <c r="D1099" s="61"/>
      <c r="E1099" s="58"/>
      <c r="F1099" s="58"/>
      <c r="G1099" s="58"/>
      <c r="H1099" s="26"/>
      <c r="I1099" s="26"/>
      <c r="J1099" s="26"/>
      <c r="K1099" s="6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/>
      <c r="AD1099" s="25"/>
      <c r="AE1099" s="25"/>
      <c r="AF1099" s="134"/>
    </row>
    <row r="1100" spans="1:32" x14ac:dyDescent="0.25">
      <c r="A1100" s="58"/>
      <c r="B1100" s="58"/>
      <c r="C1100" s="61"/>
      <c r="D1100" s="61"/>
      <c r="E1100" s="58"/>
      <c r="F1100" s="58"/>
      <c r="G1100" s="58"/>
      <c r="H1100" s="26"/>
      <c r="I1100" s="26"/>
      <c r="J1100" s="26"/>
      <c r="K1100" s="6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C1100" s="25"/>
      <c r="AD1100" s="25"/>
      <c r="AE1100" s="25"/>
      <c r="AF1100" s="134"/>
    </row>
    <row r="1101" spans="1:32" x14ac:dyDescent="0.25">
      <c r="A1101" s="58"/>
      <c r="B1101" s="58"/>
      <c r="C1101" s="61"/>
      <c r="D1101" s="61"/>
      <c r="E1101" s="58"/>
      <c r="F1101" s="58"/>
      <c r="G1101" s="58"/>
      <c r="H1101" s="26"/>
      <c r="I1101" s="26"/>
      <c r="J1101" s="26"/>
      <c r="K1101" s="6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5"/>
      <c r="AF1101" s="134"/>
    </row>
    <row r="1102" spans="1:32" x14ac:dyDescent="0.25">
      <c r="A1102" s="58"/>
      <c r="B1102" s="58"/>
      <c r="C1102" s="61"/>
      <c r="D1102" s="61"/>
      <c r="E1102" s="58"/>
      <c r="F1102" s="58"/>
      <c r="G1102" s="58"/>
      <c r="H1102" s="26"/>
      <c r="I1102" s="26"/>
      <c r="J1102" s="26"/>
      <c r="K1102" s="6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C1102" s="25"/>
      <c r="AD1102" s="25"/>
      <c r="AE1102" s="25"/>
      <c r="AF1102" s="134"/>
    </row>
    <row r="1103" spans="1:32" x14ac:dyDescent="0.25">
      <c r="A1103" s="58"/>
      <c r="B1103" s="58"/>
      <c r="C1103" s="61"/>
      <c r="D1103" s="61"/>
      <c r="E1103" s="58"/>
      <c r="F1103" s="58"/>
      <c r="G1103" s="58"/>
      <c r="H1103" s="26"/>
      <c r="I1103" s="26"/>
      <c r="J1103" s="26"/>
      <c r="K1103" s="6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C1103" s="25"/>
      <c r="AD1103" s="25"/>
      <c r="AE1103" s="25"/>
      <c r="AF1103" s="134"/>
    </row>
    <row r="1104" spans="1:32" x14ac:dyDescent="0.25">
      <c r="A1104" s="58"/>
      <c r="B1104" s="58"/>
      <c r="C1104" s="61"/>
      <c r="D1104" s="61"/>
      <c r="E1104" s="58"/>
      <c r="F1104" s="58"/>
      <c r="G1104" s="58"/>
      <c r="H1104" s="26"/>
      <c r="I1104" s="26"/>
      <c r="J1104" s="26"/>
      <c r="K1104" s="6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5"/>
      <c r="AF1104" s="134"/>
    </row>
    <row r="1105" spans="1:32" x14ac:dyDescent="0.25">
      <c r="A1105" s="58"/>
      <c r="B1105" s="58"/>
      <c r="C1105" s="61"/>
      <c r="D1105" s="61"/>
      <c r="E1105" s="58"/>
      <c r="F1105" s="58"/>
      <c r="G1105" s="58"/>
      <c r="H1105" s="26"/>
      <c r="I1105" s="26"/>
      <c r="J1105" s="26"/>
      <c r="K1105" s="6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5"/>
      <c r="AF1105" s="134"/>
    </row>
    <row r="1106" spans="1:32" x14ac:dyDescent="0.25">
      <c r="A1106" s="58"/>
      <c r="B1106" s="58"/>
      <c r="C1106" s="61"/>
      <c r="D1106" s="61"/>
      <c r="E1106" s="58"/>
      <c r="F1106" s="58"/>
      <c r="G1106" s="58"/>
      <c r="H1106" s="26"/>
      <c r="I1106" s="26"/>
      <c r="J1106" s="26"/>
      <c r="K1106" s="6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5"/>
      <c r="AF1106" s="134"/>
    </row>
    <row r="1107" spans="1:32" x14ac:dyDescent="0.25">
      <c r="A1107" s="58"/>
      <c r="B1107" s="58"/>
      <c r="C1107" s="61"/>
      <c r="D1107" s="61"/>
      <c r="E1107" s="58"/>
      <c r="F1107" s="58"/>
      <c r="G1107" s="58"/>
      <c r="H1107" s="26"/>
      <c r="I1107" s="26"/>
      <c r="J1107" s="26"/>
      <c r="K1107" s="6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5"/>
      <c r="AF1107" s="134"/>
    </row>
    <row r="1108" spans="1:32" x14ac:dyDescent="0.25">
      <c r="A1108" s="58"/>
      <c r="B1108" s="58"/>
      <c r="C1108" s="61"/>
      <c r="D1108" s="61"/>
      <c r="E1108" s="58"/>
      <c r="F1108" s="58"/>
      <c r="G1108" s="58"/>
      <c r="H1108" s="26"/>
      <c r="I1108" s="26"/>
      <c r="J1108" s="26"/>
      <c r="K1108" s="6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C1108" s="25"/>
      <c r="AD1108" s="25"/>
      <c r="AE1108" s="25"/>
      <c r="AF1108" s="134"/>
    </row>
    <row r="1109" spans="1:32" x14ac:dyDescent="0.25">
      <c r="A1109" s="58"/>
      <c r="B1109" s="58"/>
      <c r="C1109" s="61"/>
      <c r="D1109" s="61"/>
      <c r="E1109" s="58"/>
      <c r="F1109" s="58"/>
      <c r="G1109" s="58"/>
      <c r="H1109" s="26"/>
      <c r="I1109" s="26"/>
      <c r="J1109" s="26"/>
      <c r="K1109" s="6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5"/>
      <c r="AF1109" s="134"/>
    </row>
    <row r="1110" spans="1:32" x14ac:dyDescent="0.25">
      <c r="A1110" s="58"/>
      <c r="B1110" s="58"/>
      <c r="C1110" s="61"/>
      <c r="D1110" s="61"/>
      <c r="E1110" s="58"/>
      <c r="F1110" s="58"/>
      <c r="G1110" s="58"/>
      <c r="H1110" s="26"/>
      <c r="I1110" s="26"/>
      <c r="J1110" s="26"/>
      <c r="K1110" s="6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5"/>
      <c r="AF1110" s="134"/>
    </row>
    <row r="1111" spans="1:32" x14ac:dyDescent="0.25">
      <c r="A1111" s="58"/>
      <c r="B1111" s="58"/>
      <c r="C1111" s="61"/>
      <c r="D1111" s="61"/>
      <c r="E1111" s="58"/>
      <c r="F1111" s="58"/>
      <c r="G1111" s="58"/>
      <c r="H1111" s="26"/>
      <c r="I1111" s="26"/>
      <c r="J1111" s="26"/>
      <c r="K1111" s="6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5"/>
      <c r="AF1111" s="134"/>
    </row>
    <row r="1112" spans="1:32" x14ac:dyDescent="0.25">
      <c r="A1112" s="58"/>
      <c r="B1112" s="58"/>
      <c r="C1112" s="61"/>
      <c r="D1112" s="61"/>
      <c r="E1112" s="58"/>
      <c r="F1112" s="58"/>
      <c r="G1112" s="58"/>
      <c r="H1112" s="26"/>
      <c r="I1112" s="26"/>
      <c r="J1112" s="26"/>
      <c r="K1112" s="6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5"/>
      <c r="AF1112" s="134"/>
    </row>
    <row r="1113" spans="1:32" x14ac:dyDescent="0.25">
      <c r="A1113" s="58"/>
      <c r="B1113" s="58"/>
      <c r="C1113" s="61"/>
      <c r="D1113" s="61"/>
      <c r="E1113" s="58"/>
      <c r="F1113" s="58"/>
      <c r="G1113" s="58"/>
      <c r="H1113" s="26"/>
      <c r="I1113" s="26"/>
      <c r="J1113" s="26"/>
      <c r="K1113" s="6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134"/>
    </row>
    <row r="1114" spans="1:32" x14ac:dyDescent="0.25">
      <c r="A1114" s="58"/>
      <c r="B1114" s="58"/>
      <c r="C1114" s="61"/>
      <c r="D1114" s="61"/>
      <c r="E1114" s="58"/>
      <c r="F1114" s="58"/>
      <c r="G1114" s="58"/>
      <c r="H1114" s="26"/>
      <c r="I1114" s="26"/>
      <c r="J1114" s="26"/>
      <c r="K1114" s="65"/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5"/>
      <c r="AF1114" s="134"/>
    </row>
    <row r="1115" spans="1:32" x14ac:dyDescent="0.25">
      <c r="A1115" s="58"/>
      <c r="B1115" s="58"/>
      <c r="C1115" s="61"/>
      <c r="D1115" s="61"/>
      <c r="E1115" s="58"/>
      <c r="F1115" s="58"/>
      <c r="G1115" s="58"/>
      <c r="H1115" s="26"/>
      <c r="I1115" s="26"/>
      <c r="J1115" s="26"/>
      <c r="K1115" s="65"/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5"/>
      <c r="AF1115" s="134"/>
    </row>
    <row r="1116" spans="1:32" x14ac:dyDescent="0.25">
      <c r="A1116" s="58"/>
      <c r="B1116" s="58"/>
      <c r="C1116" s="61"/>
      <c r="D1116" s="61"/>
      <c r="E1116" s="58"/>
      <c r="F1116" s="58"/>
      <c r="G1116" s="58"/>
      <c r="H1116" s="26"/>
      <c r="I1116" s="26"/>
      <c r="J1116" s="26"/>
      <c r="K1116" s="6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/>
      <c r="AE1116" s="25"/>
      <c r="AF1116" s="134"/>
    </row>
    <row r="1117" spans="1:32" x14ac:dyDescent="0.25">
      <c r="A1117" s="58"/>
      <c r="B1117" s="58"/>
      <c r="C1117" s="61"/>
      <c r="D1117" s="61"/>
      <c r="E1117" s="58"/>
      <c r="F1117" s="58"/>
      <c r="G1117" s="58"/>
      <c r="H1117" s="26"/>
      <c r="I1117" s="26"/>
      <c r="J1117" s="26"/>
      <c r="K1117" s="6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C1117" s="25"/>
      <c r="AD1117" s="25"/>
      <c r="AE1117" s="25"/>
      <c r="AF1117" s="134"/>
    </row>
    <row r="1118" spans="1:32" x14ac:dyDescent="0.25">
      <c r="A1118" s="58"/>
      <c r="B1118" s="58"/>
      <c r="C1118" s="61"/>
      <c r="D1118" s="61"/>
      <c r="E1118" s="58"/>
      <c r="F1118" s="58"/>
      <c r="G1118" s="58"/>
      <c r="H1118" s="26"/>
      <c r="I1118" s="26"/>
      <c r="J1118" s="26"/>
      <c r="K1118" s="6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C1118" s="25"/>
      <c r="AD1118" s="25"/>
      <c r="AE1118" s="25"/>
      <c r="AF1118" s="134"/>
    </row>
    <row r="1119" spans="1:32" x14ac:dyDescent="0.25">
      <c r="A1119" s="58"/>
      <c r="B1119" s="58"/>
      <c r="C1119" s="61"/>
      <c r="D1119" s="61"/>
      <c r="E1119" s="58"/>
      <c r="F1119" s="58"/>
      <c r="G1119" s="58"/>
      <c r="H1119" s="26"/>
      <c r="I1119" s="26"/>
      <c r="J1119" s="26"/>
      <c r="K1119" s="6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5"/>
      <c r="AF1119" s="134"/>
    </row>
    <row r="1120" spans="1:32" x14ac:dyDescent="0.25">
      <c r="A1120" s="58"/>
      <c r="B1120" s="58"/>
      <c r="C1120" s="61"/>
      <c r="D1120" s="61"/>
      <c r="E1120" s="58"/>
      <c r="F1120" s="58"/>
      <c r="G1120" s="58"/>
      <c r="H1120" s="26"/>
      <c r="I1120" s="26"/>
      <c r="J1120" s="26"/>
      <c r="K1120" s="6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  <c r="AB1120" s="25"/>
      <c r="AC1120" s="25"/>
      <c r="AD1120" s="25"/>
      <c r="AE1120" s="25"/>
      <c r="AF1120" s="134"/>
    </row>
    <row r="1121" spans="1:32" x14ac:dyDescent="0.25">
      <c r="A1121" s="58"/>
      <c r="B1121" s="58"/>
      <c r="C1121" s="61"/>
      <c r="D1121" s="61"/>
      <c r="E1121" s="58"/>
      <c r="F1121" s="58"/>
      <c r="G1121" s="58"/>
      <c r="H1121" s="26"/>
      <c r="I1121" s="26"/>
      <c r="J1121" s="26"/>
      <c r="K1121" s="6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  <c r="Z1121" s="25"/>
      <c r="AA1121" s="25"/>
      <c r="AB1121" s="25"/>
      <c r="AC1121" s="25"/>
      <c r="AD1121" s="25"/>
      <c r="AE1121" s="25"/>
      <c r="AF1121" s="134"/>
    </row>
    <row r="1122" spans="1:32" x14ac:dyDescent="0.25">
      <c r="A1122" s="58"/>
      <c r="B1122" s="58"/>
      <c r="C1122" s="61"/>
      <c r="D1122" s="61"/>
      <c r="E1122" s="58"/>
      <c r="F1122" s="58"/>
      <c r="G1122" s="58"/>
      <c r="H1122" s="26"/>
      <c r="I1122" s="26"/>
      <c r="J1122" s="26"/>
      <c r="K1122" s="6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  <c r="Z1122" s="25"/>
      <c r="AA1122" s="25"/>
      <c r="AB1122" s="25"/>
      <c r="AC1122" s="25"/>
      <c r="AD1122" s="25"/>
      <c r="AE1122" s="25"/>
      <c r="AF1122" s="134"/>
    </row>
    <row r="1123" spans="1:32" x14ac:dyDescent="0.25">
      <c r="A1123" s="58"/>
      <c r="B1123" s="58"/>
      <c r="C1123" s="61"/>
      <c r="D1123" s="61"/>
      <c r="E1123" s="58"/>
      <c r="F1123" s="58"/>
      <c r="G1123" s="58"/>
      <c r="H1123" s="26"/>
      <c r="I1123" s="26"/>
      <c r="J1123" s="26"/>
      <c r="K1123" s="6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  <c r="Z1123" s="25"/>
      <c r="AA1123" s="25"/>
      <c r="AB1123" s="25"/>
      <c r="AC1123" s="25"/>
      <c r="AD1123" s="25"/>
      <c r="AE1123" s="25"/>
      <c r="AF1123" s="134"/>
    </row>
    <row r="1124" spans="1:32" x14ac:dyDescent="0.25">
      <c r="A1124" s="58"/>
      <c r="B1124" s="58"/>
      <c r="C1124" s="61"/>
      <c r="D1124" s="61"/>
      <c r="E1124" s="58"/>
      <c r="F1124" s="58"/>
      <c r="G1124" s="58"/>
      <c r="H1124" s="26"/>
      <c r="I1124" s="26"/>
      <c r="J1124" s="26"/>
      <c r="K1124" s="65"/>
      <c r="L1124" s="25"/>
      <c r="M1124" s="25"/>
      <c r="N1124" s="25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  <c r="Z1124" s="25"/>
      <c r="AA1124" s="25"/>
      <c r="AB1124" s="25"/>
      <c r="AC1124" s="25"/>
      <c r="AD1124" s="25"/>
      <c r="AE1124" s="25"/>
      <c r="AF1124" s="134"/>
    </row>
    <row r="1125" spans="1:32" x14ac:dyDescent="0.25">
      <c r="A1125" s="58"/>
      <c r="B1125" s="58"/>
      <c r="C1125" s="61"/>
      <c r="D1125" s="61"/>
      <c r="E1125" s="58"/>
      <c r="F1125" s="58"/>
      <c r="G1125" s="58"/>
      <c r="H1125" s="26"/>
      <c r="I1125" s="26"/>
      <c r="J1125" s="26"/>
      <c r="K1125" s="65"/>
      <c r="L1125" s="25"/>
      <c r="M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  <c r="AB1125" s="25"/>
      <c r="AC1125" s="25"/>
      <c r="AD1125" s="25"/>
      <c r="AE1125" s="25"/>
      <c r="AF1125" s="134"/>
    </row>
    <row r="1126" spans="1:32" x14ac:dyDescent="0.25">
      <c r="A1126" s="58"/>
      <c r="B1126" s="58"/>
      <c r="C1126" s="61"/>
      <c r="D1126" s="61"/>
      <c r="E1126" s="58"/>
      <c r="F1126" s="58"/>
      <c r="G1126" s="58"/>
      <c r="H1126" s="26"/>
      <c r="I1126" s="26"/>
      <c r="J1126" s="26"/>
      <c r="K1126" s="6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C1126" s="25"/>
      <c r="AD1126" s="25"/>
      <c r="AE1126" s="25"/>
      <c r="AF1126" s="134"/>
    </row>
    <row r="1127" spans="1:32" x14ac:dyDescent="0.25">
      <c r="A1127" s="58"/>
      <c r="B1127" s="58"/>
      <c r="C1127" s="61"/>
      <c r="D1127" s="61"/>
      <c r="E1127" s="58"/>
      <c r="F1127" s="58"/>
      <c r="G1127" s="58"/>
      <c r="H1127" s="26"/>
      <c r="I1127" s="26"/>
      <c r="J1127" s="26"/>
      <c r="K1127" s="65"/>
      <c r="L1127" s="25"/>
      <c r="M1127" s="25"/>
      <c r="N1127" s="25"/>
      <c r="O1127" s="25"/>
      <c r="P1127" s="25"/>
      <c r="Q1127" s="25"/>
      <c r="R1127" s="25"/>
      <c r="S1127" s="25"/>
      <c r="T1127" s="25"/>
      <c r="U1127" s="25"/>
      <c r="V1127" s="25"/>
      <c r="W1127" s="25"/>
      <c r="X1127" s="25"/>
      <c r="Y1127" s="25"/>
      <c r="Z1127" s="25"/>
      <c r="AA1127" s="25"/>
      <c r="AB1127" s="25"/>
      <c r="AC1127" s="25"/>
      <c r="AD1127" s="25"/>
      <c r="AE1127" s="25"/>
      <c r="AF1127" s="134"/>
    </row>
    <row r="1128" spans="1:32" x14ac:dyDescent="0.25">
      <c r="A1128" s="58"/>
      <c r="B1128" s="58"/>
      <c r="C1128" s="61"/>
      <c r="D1128" s="61"/>
      <c r="E1128" s="58"/>
      <c r="F1128" s="58"/>
      <c r="G1128" s="58"/>
      <c r="H1128" s="26"/>
      <c r="I1128" s="26"/>
      <c r="J1128" s="26"/>
      <c r="K1128" s="65"/>
      <c r="L1128" s="25"/>
      <c r="M1128" s="25"/>
      <c r="N1128" s="25"/>
      <c r="O1128" s="25"/>
      <c r="P1128" s="25"/>
      <c r="Q1128" s="25"/>
      <c r="R1128" s="25"/>
      <c r="S1128" s="25"/>
      <c r="T1128" s="25"/>
      <c r="U1128" s="25"/>
      <c r="V1128" s="25"/>
      <c r="W1128" s="25"/>
      <c r="X1128" s="25"/>
      <c r="Y1128" s="25"/>
      <c r="Z1128" s="25"/>
      <c r="AA1128" s="25"/>
      <c r="AB1128" s="25"/>
      <c r="AC1128" s="25"/>
      <c r="AD1128" s="25"/>
      <c r="AE1128" s="25"/>
      <c r="AF1128" s="134"/>
    </row>
    <row r="1129" spans="1:32" x14ac:dyDescent="0.25">
      <c r="A1129" s="58"/>
      <c r="B1129" s="58"/>
      <c r="C1129" s="61"/>
      <c r="D1129" s="61"/>
      <c r="E1129" s="58"/>
      <c r="F1129" s="58"/>
      <c r="G1129" s="58"/>
      <c r="H1129" s="26"/>
      <c r="I1129" s="26"/>
      <c r="J1129" s="26"/>
      <c r="K1129" s="65"/>
      <c r="L1129" s="25"/>
      <c r="M1129" s="25"/>
      <c r="N1129" s="25"/>
      <c r="O1129" s="25"/>
      <c r="P1129" s="25"/>
      <c r="Q1129" s="25"/>
      <c r="R1129" s="25"/>
      <c r="S1129" s="25"/>
      <c r="T1129" s="25"/>
      <c r="U1129" s="25"/>
      <c r="V1129" s="25"/>
      <c r="W1129" s="25"/>
      <c r="X1129" s="25"/>
      <c r="Y1129" s="25"/>
      <c r="Z1129" s="25"/>
      <c r="AA1129" s="25"/>
      <c r="AB1129" s="25"/>
      <c r="AC1129" s="25"/>
      <c r="AD1129" s="25"/>
      <c r="AE1129" s="25"/>
      <c r="AF1129" s="134"/>
    </row>
    <row r="1130" spans="1:32" x14ac:dyDescent="0.25">
      <c r="A1130" s="58"/>
      <c r="B1130" s="58"/>
      <c r="C1130" s="61"/>
      <c r="D1130" s="61"/>
      <c r="E1130" s="58"/>
      <c r="F1130" s="58"/>
      <c r="G1130" s="58"/>
      <c r="H1130" s="26"/>
      <c r="I1130" s="26"/>
      <c r="J1130" s="26"/>
      <c r="K1130" s="65"/>
      <c r="L1130" s="25"/>
      <c r="M1130" s="25"/>
      <c r="N1130" s="25"/>
      <c r="O1130" s="25"/>
      <c r="P1130" s="25"/>
      <c r="Q1130" s="25"/>
      <c r="R1130" s="25"/>
      <c r="S1130" s="25"/>
      <c r="T1130" s="25"/>
      <c r="U1130" s="25"/>
      <c r="V1130" s="25"/>
      <c r="W1130" s="25"/>
      <c r="X1130" s="25"/>
      <c r="Y1130" s="25"/>
      <c r="Z1130" s="25"/>
      <c r="AA1130" s="25"/>
      <c r="AB1130" s="25"/>
      <c r="AC1130" s="25"/>
      <c r="AD1130" s="25"/>
      <c r="AE1130" s="25"/>
      <c r="AF1130" s="134"/>
    </row>
    <row r="1131" spans="1:32" x14ac:dyDescent="0.25">
      <c r="A1131" s="58"/>
      <c r="B1131" s="58"/>
      <c r="C1131" s="61"/>
      <c r="D1131" s="61"/>
      <c r="E1131" s="58"/>
      <c r="F1131" s="58"/>
      <c r="G1131" s="58"/>
      <c r="H1131" s="26"/>
      <c r="I1131" s="26"/>
      <c r="J1131" s="26"/>
      <c r="K1131" s="6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  <c r="Z1131" s="25"/>
      <c r="AA1131" s="25"/>
      <c r="AB1131" s="25"/>
      <c r="AC1131" s="25"/>
      <c r="AD1131" s="25"/>
      <c r="AE1131" s="25"/>
      <c r="AF1131" s="134"/>
    </row>
    <row r="1132" spans="1:32" x14ac:dyDescent="0.25">
      <c r="A1132" s="58"/>
      <c r="B1132" s="58"/>
      <c r="C1132" s="61"/>
      <c r="D1132" s="61"/>
      <c r="E1132" s="58"/>
      <c r="F1132" s="58"/>
      <c r="G1132" s="58"/>
      <c r="H1132" s="26"/>
      <c r="I1132" s="26"/>
      <c r="J1132" s="26"/>
      <c r="K1132" s="6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134"/>
    </row>
    <row r="1133" spans="1:32" x14ac:dyDescent="0.25">
      <c r="A1133" s="58"/>
      <c r="B1133" s="58"/>
      <c r="C1133" s="61"/>
      <c r="D1133" s="61"/>
      <c r="E1133" s="58"/>
      <c r="F1133" s="58"/>
      <c r="G1133" s="58"/>
      <c r="H1133" s="26"/>
      <c r="I1133" s="26"/>
      <c r="J1133" s="26"/>
      <c r="K1133" s="6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134"/>
    </row>
    <row r="1134" spans="1:32" x14ac:dyDescent="0.25">
      <c r="A1134" s="58"/>
      <c r="B1134" s="58"/>
      <c r="C1134" s="61"/>
      <c r="D1134" s="61"/>
      <c r="E1134" s="58"/>
      <c r="F1134" s="58"/>
      <c r="G1134" s="58"/>
      <c r="H1134" s="26"/>
      <c r="I1134" s="26"/>
      <c r="J1134" s="26"/>
      <c r="K1134" s="65"/>
      <c r="L1134" s="25"/>
      <c r="M1134" s="25"/>
      <c r="N1134" s="25"/>
      <c r="O1134" s="25"/>
      <c r="P1134" s="25"/>
      <c r="Q1134" s="25"/>
      <c r="R1134" s="25"/>
      <c r="S1134" s="25"/>
      <c r="T1134" s="25"/>
      <c r="U1134" s="25"/>
      <c r="V1134" s="25"/>
      <c r="W1134" s="25"/>
      <c r="X1134" s="25"/>
      <c r="Y1134" s="25"/>
      <c r="Z1134" s="25"/>
      <c r="AA1134" s="25"/>
      <c r="AB1134" s="25"/>
      <c r="AC1134" s="25"/>
      <c r="AD1134" s="25"/>
      <c r="AE1134" s="25"/>
      <c r="AF1134" s="134"/>
    </row>
    <row r="1135" spans="1:32" x14ac:dyDescent="0.25">
      <c r="A1135" s="58"/>
      <c r="B1135" s="58"/>
      <c r="C1135" s="61"/>
      <c r="D1135" s="61"/>
      <c r="E1135" s="58"/>
      <c r="F1135" s="58"/>
      <c r="G1135" s="58"/>
      <c r="H1135" s="26"/>
      <c r="I1135" s="26"/>
      <c r="J1135" s="26"/>
      <c r="K1135" s="65"/>
      <c r="L1135" s="25"/>
      <c r="M1135" s="25"/>
      <c r="N1135" s="25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  <c r="Z1135" s="25"/>
      <c r="AA1135" s="25"/>
      <c r="AB1135" s="25"/>
      <c r="AC1135" s="25"/>
      <c r="AD1135" s="25"/>
      <c r="AE1135" s="25"/>
      <c r="AF1135" s="134"/>
    </row>
    <row r="1136" spans="1:32" x14ac:dyDescent="0.25">
      <c r="A1136" s="58"/>
      <c r="B1136" s="58"/>
      <c r="C1136" s="61"/>
      <c r="D1136" s="61"/>
      <c r="E1136" s="58"/>
      <c r="F1136" s="58"/>
      <c r="G1136" s="58"/>
      <c r="H1136" s="26"/>
      <c r="I1136" s="26"/>
      <c r="J1136" s="26"/>
      <c r="K1136" s="6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25"/>
      <c r="AD1136" s="25"/>
      <c r="AE1136" s="25"/>
      <c r="AF1136" s="134"/>
    </row>
    <row r="1137" spans="1:32" x14ac:dyDescent="0.25">
      <c r="A1137" s="58"/>
      <c r="B1137" s="58"/>
      <c r="C1137" s="61"/>
      <c r="D1137" s="61"/>
      <c r="E1137" s="58"/>
      <c r="F1137" s="58"/>
      <c r="G1137" s="58"/>
      <c r="H1137" s="26"/>
      <c r="I1137" s="26"/>
      <c r="J1137" s="26"/>
      <c r="K1137" s="65"/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C1137" s="25"/>
      <c r="AD1137" s="25"/>
      <c r="AE1137" s="25"/>
      <c r="AF1137" s="134"/>
    </row>
    <row r="1138" spans="1:32" x14ac:dyDescent="0.25">
      <c r="A1138" s="58"/>
      <c r="B1138" s="58"/>
      <c r="C1138" s="61"/>
      <c r="D1138" s="61"/>
      <c r="E1138" s="58"/>
      <c r="F1138" s="58"/>
      <c r="G1138" s="58"/>
      <c r="H1138" s="26"/>
      <c r="I1138" s="26"/>
      <c r="J1138" s="26"/>
      <c r="K1138" s="65"/>
      <c r="L1138" s="25"/>
      <c r="M1138" s="25"/>
      <c r="N1138" s="25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  <c r="AB1138" s="25"/>
      <c r="AC1138" s="25"/>
      <c r="AD1138" s="25"/>
      <c r="AE1138" s="25"/>
      <c r="AF1138" s="134"/>
    </row>
    <row r="1139" spans="1:32" x14ac:dyDescent="0.25">
      <c r="A1139" s="58"/>
      <c r="B1139" s="58"/>
      <c r="C1139" s="61"/>
      <c r="D1139" s="61"/>
      <c r="E1139" s="58"/>
      <c r="F1139" s="58"/>
      <c r="G1139" s="58"/>
      <c r="H1139" s="26"/>
      <c r="I1139" s="26"/>
      <c r="J1139" s="26"/>
      <c r="K1139" s="65"/>
      <c r="L1139" s="25"/>
      <c r="M1139" s="25"/>
      <c r="N1139" s="25"/>
      <c r="O1139" s="25"/>
      <c r="P1139" s="25"/>
      <c r="Q1139" s="25"/>
      <c r="R1139" s="25"/>
      <c r="S1139" s="25"/>
      <c r="T1139" s="25"/>
      <c r="U1139" s="25"/>
      <c r="V1139" s="25"/>
      <c r="W1139" s="25"/>
      <c r="X1139" s="25"/>
      <c r="Y1139" s="25"/>
      <c r="Z1139" s="25"/>
      <c r="AA1139" s="25"/>
      <c r="AB1139" s="25"/>
      <c r="AC1139" s="25"/>
      <c r="AD1139" s="25"/>
      <c r="AE1139" s="25"/>
      <c r="AF1139" s="134"/>
    </row>
    <row r="1140" spans="1:32" x14ac:dyDescent="0.25">
      <c r="A1140" s="58"/>
      <c r="B1140" s="58"/>
      <c r="C1140" s="61"/>
      <c r="D1140" s="61"/>
      <c r="E1140" s="58"/>
      <c r="F1140" s="58"/>
      <c r="G1140" s="58"/>
      <c r="H1140" s="26"/>
      <c r="I1140" s="26"/>
      <c r="J1140" s="26"/>
      <c r="K1140" s="6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134"/>
    </row>
    <row r="1141" spans="1:32" x14ac:dyDescent="0.25">
      <c r="A1141" s="58"/>
      <c r="B1141" s="58"/>
      <c r="C1141" s="61"/>
      <c r="D1141" s="61"/>
      <c r="E1141" s="58"/>
      <c r="F1141" s="58"/>
      <c r="G1141" s="58"/>
      <c r="H1141" s="26"/>
      <c r="I1141" s="26"/>
      <c r="J1141" s="26"/>
      <c r="K1141" s="65"/>
      <c r="L1141" s="25"/>
      <c r="M1141" s="25"/>
      <c r="N1141" s="25"/>
      <c r="O1141" s="25"/>
      <c r="P1141" s="25"/>
      <c r="Q1141" s="25"/>
      <c r="R1141" s="25"/>
      <c r="S1141" s="25"/>
      <c r="T1141" s="25"/>
      <c r="U1141" s="25"/>
      <c r="V1141" s="25"/>
      <c r="W1141" s="25"/>
      <c r="X1141" s="25"/>
      <c r="Y1141" s="25"/>
      <c r="Z1141" s="25"/>
      <c r="AA1141" s="25"/>
      <c r="AB1141" s="25"/>
      <c r="AC1141" s="25"/>
      <c r="AD1141" s="25"/>
      <c r="AE1141" s="25"/>
      <c r="AF1141" s="134"/>
    </row>
    <row r="1142" spans="1:32" x14ac:dyDescent="0.25">
      <c r="A1142" s="58"/>
      <c r="B1142" s="58"/>
      <c r="C1142" s="61"/>
      <c r="D1142" s="61"/>
      <c r="E1142" s="58"/>
      <c r="F1142" s="58"/>
      <c r="G1142" s="58"/>
      <c r="H1142" s="26"/>
      <c r="I1142" s="26"/>
      <c r="J1142" s="26"/>
      <c r="K1142" s="65"/>
      <c r="L1142" s="25"/>
      <c r="M1142" s="25"/>
      <c r="N1142" s="25"/>
      <c r="O1142" s="25"/>
      <c r="P1142" s="25"/>
      <c r="Q1142" s="25"/>
      <c r="R1142" s="25"/>
      <c r="S1142" s="25"/>
      <c r="T1142" s="25"/>
      <c r="U1142" s="25"/>
      <c r="V1142" s="25"/>
      <c r="W1142" s="25"/>
      <c r="X1142" s="25"/>
      <c r="Y1142" s="25"/>
      <c r="Z1142" s="25"/>
      <c r="AA1142" s="25"/>
      <c r="AB1142" s="25"/>
      <c r="AC1142" s="25"/>
      <c r="AD1142" s="25"/>
      <c r="AE1142" s="25"/>
      <c r="AF1142" s="134"/>
    </row>
    <row r="1143" spans="1:32" x14ac:dyDescent="0.25">
      <c r="A1143" s="58"/>
      <c r="B1143" s="58"/>
      <c r="C1143" s="61"/>
      <c r="D1143" s="61"/>
      <c r="E1143" s="58"/>
      <c r="F1143" s="58"/>
      <c r="G1143" s="58"/>
      <c r="H1143" s="26"/>
      <c r="I1143" s="26"/>
      <c r="J1143" s="26"/>
      <c r="K1143" s="65"/>
      <c r="L1143" s="25"/>
      <c r="M1143" s="25"/>
      <c r="N1143" s="25"/>
      <c r="O1143" s="25"/>
      <c r="P1143" s="25"/>
      <c r="Q1143" s="25"/>
      <c r="R1143" s="25"/>
      <c r="S1143" s="25"/>
      <c r="T1143" s="25"/>
      <c r="U1143" s="25"/>
      <c r="V1143" s="25"/>
      <c r="W1143" s="25"/>
      <c r="X1143" s="25"/>
      <c r="Y1143" s="25"/>
      <c r="Z1143" s="25"/>
      <c r="AA1143" s="25"/>
      <c r="AB1143" s="25"/>
      <c r="AC1143" s="25"/>
      <c r="AD1143" s="25"/>
      <c r="AE1143" s="25"/>
      <c r="AF1143" s="134"/>
    </row>
    <row r="1144" spans="1:32" x14ac:dyDescent="0.25">
      <c r="A1144" s="58"/>
      <c r="B1144" s="58"/>
      <c r="C1144" s="61"/>
      <c r="D1144" s="61"/>
      <c r="E1144" s="58"/>
      <c r="F1144" s="58"/>
      <c r="G1144" s="58"/>
      <c r="H1144" s="26"/>
      <c r="I1144" s="26"/>
      <c r="J1144" s="26"/>
      <c r="K1144" s="65"/>
      <c r="L1144" s="25"/>
      <c r="M1144" s="25"/>
      <c r="N1144" s="25"/>
      <c r="O1144" s="25"/>
      <c r="P1144" s="25"/>
      <c r="Q1144" s="25"/>
      <c r="R1144" s="25"/>
      <c r="S1144" s="25"/>
      <c r="T1144" s="25"/>
      <c r="U1144" s="25"/>
      <c r="V1144" s="25"/>
      <c r="W1144" s="25"/>
      <c r="X1144" s="25"/>
      <c r="Y1144" s="25"/>
      <c r="Z1144" s="25"/>
      <c r="AA1144" s="25"/>
      <c r="AB1144" s="25"/>
      <c r="AC1144" s="25"/>
      <c r="AD1144" s="25"/>
      <c r="AE1144" s="25"/>
      <c r="AF1144" s="134"/>
    </row>
    <row r="1145" spans="1:32" x14ac:dyDescent="0.25">
      <c r="A1145" s="58"/>
      <c r="B1145" s="58"/>
      <c r="C1145" s="61"/>
      <c r="D1145" s="61"/>
      <c r="E1145" s="58"/>
      <c r="F1145" s="58"/>
      <c r="G1145" s="58"/>
      <c r="H1145" s="26"/>
      <c r="I1145" s="26"/>
      <c r="J1145" s="26"/>
      <c r="K1145" s="65"/>
      <c r="L1145" s="25"/>
      <c r="M1145" s="25"/>
      <c r="N1145" s="25"/>
      <c r="O1145" s="25"/>
      <c r="P1145" s="25"/>
      <c r="Q1145" s="25"/>
      <c r="R1145" s="25"/>
      <c r="S1145" s="25"/>
      <c r="T1145" s="25"/>
      <c r="U1145" s="25"/>
      <c r="V1145" s="25"/>
      <c r="W1145" s="25"/>
      <c r="X1145" s="25"/>
      <c r="Y1145" s="25"/>
      <c r="Z1145" s="25"/>
      <c r="AA1145" s="25"/>
      <c r="AB1145" s="25"/>
      <c r="AC1145" s="25"/>
      <c r="AD1145" s="25"/>
      <c r="AE1145" s="25"/>
      <c r="AF1145" s="134"/>
    </row>
    <row r="1146" spans="1:32" x14ac:dyDescent="0.25">
      <c r="A1146" s="58"/>
      <c r="B1146" s="58"/>
      <c r="C1146" s="61"/>
      <c r="D1146" s="61"/>
      <c r="E1146" s="58"/>
      <c r="F1146" s="58"/>
      <c r="G1146" s="58"/>
      <c r="H1146" s="26"/>
      <c r="I1146" s="26"/>
      <c r="J1146" s="26"/>
      <c r="K1146" s="65"/>
      <c r="L1146" s="25"/>
      <c r="M1146" s="25"/>
      <c r="N1146" s="25"/>
      <c r="O1146" s="25"/>
      <c r="P1146" s="25"/>
      <c r="Q1146" s="25"/>
      <c r="R1146" s="25"/>
      <c r="S1146" s="25"/>
      <c r="T1146" s="25"/>
      <c r="U1146" s="25"/>
      <c r="V1146" s="25"/>
      <c r="W1146" s="25"/>
      <c r="X1146" s="25"/>
      <c r="Y1146" s="25"/>
      <c r="Z1146" s="25"/>
      <c r="AA1146" s="25"/>
      <c r="AB1146" s="25"/>
      <c r="AC1146" s="25"/>
      <c r="AD1146" s="25"/>
      <c r="AE1146" s="25"/>
      <c r="AF1146" s="134"/>
    </row>
    <row r="1147" spans="1:32" x14ac:dyDescent="0.25">
      <c r="A1147" s="58"/>
      <c r="B1147" s="58"/>
      <c r="C1147" s="61"/>
      <c r="D1147" s="61"/>
      <c r="E1147" s="58"/>
      <c r="F1147" s="58"/>
      <c r="G1147" s="58"/>
      <c r="H1147" s="26"/>
      <c r="I1147" s="26"/>
      <c r="J1147" s="26"/>
      <c r="K1147" s="65"/>
      <c r="L1147" s="25"/>
      <c r="M1147" s="25"/>
      <c r="N1147" s="25"/>
      <c r="O1147" s="25"/>
      <c r="P1147" s="25"/>
      <c r="Q1147" s="25"/>
      <c r="R1147" s="25"/>
      <c r="S1147" s="25"/>
      <c r="T1147" s="25"/>
      <c r="U1147" s="25"/>
      <c r="V1147" s="25"/>
      <c r="W1147" s="25"/>
      <c r="X1147" s="25"/>
      <c r="Y1147" s="25"/>
      <c r="Z1147" s="25"/>
      <c r="AA1147" s="25"/>
      <c r="AB1147" s="25"/>
      <c r="AC1147" s="25"/>
      <c r="AD1147" s="25"/>
      <c r="AE1147" s="25"/>
      <c r="AF1147" s="134"/>
    </row>
    <row r="1148" spans="1:32" x14ac:dyDescent="0.25">
      <c r="A1148" s="58"/>
      <c r="B1148" s="58"/>
      <c r="C1148" s="61"/>
      <c r="D1148" s="61"/>
      <c r="E1148" s="58"/>
      <c r="F1148" s="58"/>
      <c r="G1148" s="58"/>
      <c r="H1148" s="26"/>
      <c r="I1148" s="26"/>
      <c r="J1148" s="26"/>
      <c r="K1148" s="65"/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C1148" s="25"/>
      <c r="AD1148" s="25"/>
      <c r="AE1148" s="25"/>
      <c r="AF1148" s="134"/>
    </row>
    <row r="1149" spans="1:32" x14ac:dyDescent="0.25">
      <c r="A1149" s="58"/>
      <c r="B1149" s="58"/>
      <c r="C1149" s="61"/>
      <c r="D1149" s="61"/>
      <c r="E1149" s="58"/>
      <c r="F1149" s="58"/>
      <c r="G1149" s="58"/>
      <c r="H1149" s="26"/>
      <c r="I1149" s="26"/>
      <c r="J1149" s="26"/>
      <c r="K1149" s="6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  <c r="AB1149" s="25"/>
      <c r="AC1149" s="25"/>
      <c r="AD1149" s="25"/>
      <c r="AE1149" s="25"/>
      <c r="AF1149" s="134"/>
    </row>
    <row r="1150" spans="1:32" x14ac:dyDescent="0.25">
      <c r="A1150" s="58"/>
      <c r="B1150" s="58"/>
      <c r="C1150" s="61"/>
      <c r="D1150" s="61"/>
      <c r="E1150" s="58"/>
      <c r="F1150" s="58"/>
      <c r="G1150" s="58"/>
      <c r="H1150" s="26"/>
      <c r="I1150" s="26"/>
      <c r="J1150" s="26"/>
      <c r="K1150" s="65"/>
      <c r="L1150" s="25"/>
      <c r="M1150" s="25"/>
      <c r="N1150" s="25"/>
      <c r="O1150" s="25"/>
      <c r="P1150" s="25"/>
      <c r="Q1150" s="25"/>
      <c r="R1150" s="25"/>
      <c r="S1150" s="25"/>
      <c r="T1150" s="25"/>
      <c r="U1150" s="25"/>
      <c r="V1150" s="25"/>
      <c r="W1150" s="25"/>
      <c r="X1150" s="25"/>
      <c r="Y1150" s="25"/>
      <c r="Z1150" s="25"/>
      <c r="AA1150" s="25"/>
      <c r="AB1150" s="25"/>
      <c r="AC1150" s="25"/>
      <c r="AD1150" s="25"/>
      <c r="AE1150" s="25"/>
      <c r="AF1150" s="134"/>
    </row>
    <row r="1151" spans="1:32" x14ac:dyDescent="0.25">
      <c r="A1151" s="58"/>
      <c r="B1151" s="58"/>
      <c r="C1151" s="61"/>
      <c r="D1151" s="61"/>
      <c r="E1151" s="58"/>
      <c r="F1151" s="58"/>
      <c r="G1151" s="58"/>
      <c r="H1151" s="26"/>
      <c r="I1151" s="26"/>
      <c r="J1151" s="26"/>
      <c r="K1151" s="65"/>
      <c r="L1151" s="25"/>
      <c r="M1151" s="25"/>
      <c r="N1151" s="25"/>
      <c r="O1151" s="25"/>
      <c r="P1151" s="25"/>
      <c r="Q1151" s="25"/>
      <c r="R1151" s="25"/>
      <c r="S1151" s="25"/>
      <c r="T1151" s="25"/>
      <c r="U1151" s="25"/>
      <c r="V1151" s="25"/>
      <c r="W1151" s="25"/>
      <c r="X1151" s="25"/>
      <c r="Y1151" s="25"/>
      <c r="Z1151" s="25"/>
      <c r="AA1151" s="25"/>
      <c r="AB1151" s="25"/>
      <c r="AC1151" s="25"/>
      <c r="AD1151" s="25"/>
      <c r="AE1151" s="25"/>
      <c r="AF1151" s="134"/>
    </row>
    <row r="1152" spans="1:32" x14ac:dyDescent="0.25">
      <c r="A1152" s="58"/>
      <c r="B1152" s="58"/>
      <c r="C1152" s="61"/>
      <c r="D1152" s="61"/>
      <c r="E1152" s="58"/>
      <c r="F1152" s="58"/>
      <c r="G1152" s="58"/>
      <c r="H1152" s="26"/>
      <c r="I1152" s="26"/>
      <c r="J1152" s="26"/>
      <c r="K1152" s="65"/>
      <c r="L1152" s="25"/>
      <c r="M1152" s="25"/>
      <c r="N1152" s="25"/>
      <c r="O1152" s="25"/>
      <c r="P1152" s="25"/>
      <c r="Q1152" s="25"/>
      <c r="R1152" s="25"/>
      <c r="S1152" s="25"/>
      <c r="T1152" s="25"/>
      <c r="U1152" s="25"/>
      <c r="V1152" s="25"/>
      <c r="W1152" s="25"/>
      <c r="X1152" s="25"/>
      <c r="Y1152" s="25"/>
      <c r="Z1152" s="25"/>
      <c r="AA1152" s="25"/>
      <c r="AB1152" s="25"/>
      <c r="AC1152" s="25"/>
      <c r="AD1152" s="25"/>
      <c r="AE1152" s="25"/>
      <c r="AF1152" s="134"/>
    </row>
    <row r="1153" spans="1:32" x14ac:dyDescent="0.25">
      <c r="A1153" s="58"/>
      <c r="B1153" s="58"/>
      <c r="C1153" s="61"/>
      <c r="D1153" s="61"/>
      <c r="E1153" s="58"/>
      <c r="F1153" s="58"/>
      <c r="G1153" s="58"/>
      <c r="H1153" s="26"/>
      <c r="I1153" s="26"/>
      <c r="J1153" s="26"/>
      <c r="K1153" s="65"/>
      <c r="L1153" s="25"/>
      <c r="M1153" s="25"/>
      <c r="N1153" s="25"/>
      <c r="O1153" s="25"/>
      <c r="P1153" s="25"/>
      <c r="Q1153" s="25"/>
      <c r="R1153" s="25"/>
      <c r="S1153" s="25"/>
      <c r="T1153" s="25"/>
      <c r="U1153" s="25"/>
      <c r="V1153" s="25"/>
      <c r="W1153" s="25"/>
      <c r="X1153" s="25"/>
      <c r="Y1153" s="25"/>
      <c r="Z1153" s="25"/>
      <c r="AA1153" s="25"/>
      <c r="AB1153" s="25"/>
      <c r="AC1153" s="25"/>
      <c r="AD1153" s="25"/>
      <c r="AE1153" s="25"/>
      <c r="AF1153" s="134"/>
    </row>
    <row r="1154" spans="1:32" x14ac:dyDescent="0.25">
      <c r="A1154" s="58"/>
      <c r="B1154" s="58"/>
      <c r="C1154" s="61"/>
      <c r="D1154" s="61"/>
      <c r="E1154" s="58"/>
      <c r="F1154" s="58"/>
      <c r="G1154" s="58"/>
      <c r="H1154" s="26"/>
      <c r="I1154" s="26"/>
      <c r="J1154" s="26"/>
      <c r="K1154" s="65"/>
      <c r="L1154" s="25"/>
      <c r="M1154" s="25"/>
      <c r="N1154" s="25"/>
      <c r="O1154" s="25"/>
      <c r="P1154" s="25"/>
      <c r="Q1154" s="25"/>
      <c r="R1154" s="25"/>
      <c r="S1154" s="25"/>
      <c r="T1154" s="25"/>
      <c r="U1154" s="25"/>
      <c r="V1154" s="25"/>
      <c r="W1154" s="25"/>
      <c r="X1154" s="25"/>
      <c r="Y1154" s="25"/>
      <c r="Z1154" s="25"/>
      <c r="AA1154" s="25"/>
      <c r="AB1154" s="25"/>
      <c r="AC1154" s="25"/>
      <c r="AD1154" s="25"/>
      <c r="AE1154" s="25"/>
      <c r="AF1154" s="134"/>
    </row>
    <row r="1155" spans="1:32" x14ac:dyDescent="0.25">
      <c r="A1155" s="58"/>
      <c r="B1155" s="58"/>
      <c r="C1155" s="61"/>
      <c r="D1155" s="61"/>
      <c r="E1155" s="58"/>
      <c r="F1155" s="58"/>
      <c r="G1155" s="58"/>
      <c r="H1155" s="26"/>
      <c r="I1155" s="26"/>
      <c r="J1155" s="26"/>
      <c r="K1155" s="65"/>
      <c r="L1155" s="25"/>
      <c r="M1155" s="25"/>
      <c r="N1155" s="25"/>
      <c r="O1155" s="25"/>
      <c r="P1155" s="25"/>
      <c r="Q1155" s="25"/>
      <c r="R1155" s="25"/>
      <c r="S1155" s="25"/>
      <c r="T1155" s="25"/>
      <c r="U1155" s="25"/>
      <c r="V1155" s="25"/>
      <c r="W1155" s="25"/>
      <c r="X1155" s="25"/>
      <c r="Y1155" s="25"/>
      <c r="Z1155" s="25"/>
      <c r="AA1155" s="25"/>
      <c r="AB1155" s="25"/>
      <c r="AC1155" s="25"/>
      <c r="AD1155" s="25"/>
      <c r="AE1155" s="25"/>
      <c r="AF1155" s="134"/>
    </row>
    <row r="1156" spans="1:32" x14ac:dyDescent="0.25">
      <c r="A1156" s="58"/>
      <c r="B1156" s="58"/>
      <c r="C1156" s="61"/>
      <c r="D1156" s="61"/>
      <c r="E1156" s="58"/>
      <c r="F1156" s="58"/>
      <c r="G1156" s="58"/>
      <c r="H1156" s="26"/>
      <c r="I1156" s="26"/>
      <c r="J1156" s="26"/>
      <c r="K1156" s="65"/>
      <c r="L1156" s="25"/>
      <c r="M1156" s="25"/>
      <c r="N1156" s="25"/>
      <c r="O1156" s="25"/>
      <c r="P1156" s="25"/>
      <c r="Q1156" s="25"/>
      <c r="R1156" s="25"/>
      <c r="S1156" s="25"/>
      <c r="T1156" s="25"/>
      <c r="U1156" s="25"/>
      <c r="V1156" s="25"/>
      <c r="W1156" s="25"/>
      <c r="X1156" s="25"/>
      <c r="Y1156" s="25"/>
      <c r="Z1156" s="25"/>
      <c r="AA1156" s="25"/>
      <c r="AB1156" s="25"/>
      <c r="AC1156" s="25"/>
      <c r="AD1156" s="25"/>
      <c r="AE1156" s="25"/>
      <c r="AF1156" s="134"/>
    </row>
    <row r="1157" spans="1:32" x14ac:dyDescent="0.25">
      <c r="A1157" s="58"/>
      <c r="B1157" s="58"/>
      <c r="C1157" s="61"/>
      <c r="D1157" s="61"/>
      <c r="E1157" s="58"/>
      <c r="F1157" s="58"/>
      <c r="G1157" s="58"/>
      <c r="H1157" s="26"/>
      <c r="I1157" s="26"/>
      <c r="J1157" s="26"/>
      <c r="K1157" s="65"/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  <c r="V1157" s="25"/>
      <c r="W1157" s="25"/>
      <c r="X1157" s="25"/>
      <c r="Y1157" s="25"/>
      <c r="Z1157" s="25"/>
      <c r="AA1157" s="25"/>
      <c r="AB1157" s="25"/>
      <c r="AC1157" s="25"/>
      <c r="AD1157" s="25"/>
      <c r="AE1157" s="25"/>
      <c r="AF1157" s="134"/>
    </row>
    <row r="1158" spans="1:32" x14ac:dyDescent="0.25">
      <c r="A1158" s="58"/>
      <c r="B1158" s="58"/>
      <c r="C1158" s="61"/>
      <c r="D1158" s="61"/>
      <c r="E1158" s="58"/>
      <c r="F1158" s="58"/>
      <c r="G1158" s="58"/>
      <c r="H1158" s="26"/>
      <c r="I1158" s="26"/>
      <c r="J1158" s="26"/>
      <c r="K1158" s="65"/>
      <c r="L1158" s="25"/>
      <c r="M1158" s="25"/>
      <c r="N1158" s="25"/>
      <c r="O1158" s="25"/>
      <c r="P1158" s="25"/>
      <c r="Q1158" s="25"/>
      <c r="R1158" s="25"/>
      <c r="S1158" s="25"/>
      <c r="T1158" s="25"/>
      <c r="U1158" s="25"/>
      <c r="V1158" s="25"/>
      <c r="W1158" s="25"/>
      <c r="X1158" s="25"/>
      <c r="Y1158" s="25"/>
      <c r="Z1158" s="25"/>
      <c r="AA1158" s="25"/>
      <c r="AB1158" s="25"/>
      <c r="AC1158" s="25"/>
      <c r="AD1158" s="25"/>
      <c r="AE1158" s="25"/>
      <c r="AF1158" s="134"/>
    </row>
    <row r="1159" spans="1:32" x14ac:dyDescent="0.25">
      <c r="A1159" s="58"/>
      <c r="B1159" s="58"/>
      <c r="C1159" s="61"/>
      <c r="D1159" s="61"/>
      <c r="E1159" s="58"/>
      <c r="F1159" s="58"/>
      <c r="G1159" s="58"/>
      <c r="H1159" s="26"/>
      <c r="I1159" s="26"/>
      <c r="J1159" s="26"/>
      <c r="K1159" s="6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C1159" s="25"/>
      <c r="AD1159" s="25"/>
      <c r="AE1159" s="25"/>
      <c r="AF1159" s="134"/>
    </row>
    <row r="1160" spans="1:32" x14ac:dyDescent="0.25">
      <c r="A1160" s="58"/>
      <c r="B1160" s="58"/>
      <c r="C1160" s="61"/>
      <c r="D1160" s="61"/>
      <c r="E1160" s="58"/>
      <c r="F1160" s="58"/>
      <c r="G1160" s="58"/>
      <c r="H1160" s="26"/>
      <c r="I1160" s="26"/>
      <c r="J1160" s="26"/>
      <c r="K1160" s="6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  <c r="Z1160" s="25"/>
      <c r="AA1160" s="25"/>
      <c r="AB1160" s="25"/>
      <c r="AC1160" s="25"/>
      <c r="AD1160" s="25"/>
      <c r="AE1160" s="25"/>
      <c r="AF1160" s="134"/>
    </row>
    <row r="1161" spans="1:32" x14ac:dyDescent="0.25">
      <c r="A1161" s="58"/>
      <c r="B1161" s="58"/>
      <c r="C1161" s="61"/>
      <c r="D1161" s="61"/>
      <c r="E1161" s="58"/>
      <c r="F1161" s="58"/>
      <c r="G1161" s="58"/>
      <c r="H1161" s="26"/>
      <c r="I1161" s="26"/>
      <c r="J1161" s="26"/>
      <c r="K1161" s="6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  <c r="Z1161" s="25"/>
      <c r="AA1161" s="25"/>
      <c r="AB1161" s="25"/>
      <c r="AC1161" s="25"/>
      <c r="AD1161" s="25"/>
      <c r="AE1161" s="25"/>
      <c r="AF1161" s="134"/>
    </row>
    <row r="1162" spans="1:32" x14ac:dyDescent="0.25">
      <c r="A1162" s="58"/>
      <c r="B1162" s="58"/>
      <c r="C1162" s="61"/>
      <c r="D1162" s="61"/>
      <c r="E1162" s="58"/>
      <c r="F1162" s="58"/>
      <c r="G1162" s="58"/>
      <c r="H1162" s="26"/>
      <c r="I1162" s="26"/>
      <c r="J1162" s="26"/>
      <c r="K1162" s="65"/>
      <c r="L1162" s="25"/>
      <c r="M1162" s="25"/>
      <c r="N1162" s="25"/>
      <c r="O1162" s="25"/>
      <c r="P1162" s="25"/>
      <c r="Q1162" s="25"/>
      <c r="R1162" s="25"/>
      <c r="S1162" s="25"/>
      <c r="T1162" s="25"/>
      <c r="U1162" s="25"/>
      <c r="V1162" s="25"/>
      <c r="W1162" s="25"/>
      <c r="X1162" s="25"/>
      <c r="Y1162" s="25"/>
      <c r="Z1162" s="25"/>
      <c r="AA1162" s="25"/>
      <c r="AB1162" s="25"/>
      <c r="AC1162" s="25"/>
      <c r="AD1162" s="25"/>
      <c r="AE1162" s="25"/>
      <c r="AF1162" s="134"/>
    </row>
    <row r="1163" spans="1:32" x14ac:dyDescent="0.25">
      <c r="A1163" s="58"/>
      <c r="B1163" s="58"/>
      <c r="C1163" s="61"/>
      <c r="D1163" s="61"/>
      <c r="E1163" s="58"/>
      <c r="F1163" s="58"/>
      <c r="G1163" s="58"/>
      <c r="H1163" s="26"/>
      <c r="I1163" s="26"/>
      <c r="J1163" s="26"/>
      <c r="K1163" s="65"/>
      <c r="L1163" s="25"/>
      <c r="M1163" s="25"/>
      <c r="N1163" s="25"/>
      <c r="O1163" s="25"/>
      <c r="P1163" s="25"/>
      <c r="Q1163" s="25"/>
      <c r="R1163" s="25"/>
      <c r="S1163" s="25"/>
      <c r="T1163" s="25"/>
      <c r="U1163" s="25"/>
      <c r="V1163" s="25"/>
      <c r="W1163" s="25"/>
      <c r="X1163" s="25"/>
      <c r="Y1163" s="25"/>
      <c r="Z1163" s="25"/>
      <c r="AA1163" s="25"/>
      <c r="AB1163" s="25"/>
      <c r="AC1163" s="25"/>
      <c r="AD1163" s="25"/>
      <c r="AE1163" s="25"/>
      <c r="AF1163" s="134"/>
    </row>
    <row r="1164" spans="1:32" x14ac:dyDescent="0.25">
      <c r="A1164" s="58"/>
      <c r="B1164" s="58"/>
      <c r="C1164" s="61"/>
      <c r="D1164" s="61"/>
      <c r="E1164" s="58"/>
      <c r="F1164" s="58"/>
      <c r="G1164" s="58"/>
      <c r="H1164" s="26"/>
      <c r="I1164" s="26"/>
      <c r="J1164" s="26"/>
      <c r="K1164" s="65"/>
      <c r="L1164" s="25"/>
      <c r="M1164" s="25"/>
      <c r="N1164" s="25"/>
      <c r="O1164" s="25"/>
      <c r="P1164" s="25"/>
      <c r="Q1164" s="25"/>
      <c r="R1164" s="25"/>
      <c r="S1164" s="25"/>
      <c r="T1164" s="25"/>
      <c r="U1164" s="25"/>
      <c r="V1164" s="25"/>
      <c r="W1164" s="25"/>
      <c r="X1164" s="25"/>
      <c r="Y1164" s="25"/>
      <c r="Z1164" s="25"/>
      <c r="AA1164" s="25"/>
      <c r="AB1164" s="25"/>
      <c r="AC1164" s="25"/>
      <c r="AD1164" s="25"/>
      <c r="AE1164" s="25"/>
      <c r="AF1164" s="134"/>
    </row>
    <row r="1165" spans="1:32" x14ac:dyDescent="0.25">
      <c r="A1165" s="58"/>
      <c r="B1165" s="58"/>
      <c r="C1165" s="61"/>
      <c r="D1165" s="61"/>
      <c r="E1165" s="58"/>
      <c r="F1165" s="58"/>
      <c r="G1165" s="58"/>
      <c r="H1165" s="26"/>
      <c r="I1165" s="26"/>
      <c r="J1165" s="26"/>
      <c r="K1165" s="65"/>
      <c r="L1165" s="25"/>
      <c r="M1165" s="25"/>
      <c r="N1165" s="25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  <c r="AB1165" s="25"/>
      <c r="AC1165" s="25"/>
      <c r="AD1165" s="25"/>
      <c r="AE1165" s="25"/>
      <c r="AF1165" s="134"/>
    </row>
    <row r="1166" spans="1:32" x14ac:dyDescent="0.25">
      <c r="A1166" s="58"/>
      <c r="B1166" s="58"/>
      <c r="C1166" s="61"/>
      <c r="D1166" s="61"/>
      <c r="E1166" s="58"/>
      <c r="F1166" s="58"/>
      <c r="G1166" s="58"/>
      <c r="H1166" s="26"/>
      <c r="I1166" s="26"/>
      <c r="J1166" s="26"/>
      <c r="K1166" s="65"/>
      <c r="L1166" s="25"/>
      <c r="M1166" s="25"/>
      <c r="N1166" s="25"/>
      <c r="O1166" s="25"/>
      <c r="P1166" s="25"/>
      <c r="Q1166" s="25"/>
      <c r="R1166" s="25"/>
      <c r="S1166" s="25"/>
      <c r="T1166" s="25"/>
      <c r="U1166" s="25"/>
      <c r="V1166" s="25"/>
      <c r="W1166" s="25"/>
      <c r="X1166" s="25"/>
      <c r="Y1166" s="25"/>
      <c r="Z1166" s="25"/>
      <c r="AA1166" s="25"/>
      <c r="AB1166" s="25"/>
      <c r="AC1166" s="25"/>
      <c r="AD1166" s="25"/>
      <c r="AE1166" s="25"/>
      <c r="AF1166" s="134"/>
    </row>
    <row r="1167" spans="1:32" x14ac:dyDescent="0.25">
      <c r="A1167" s="58"/>
      <c r="B1167" s="58"/>
      <c r="C1167" s="61"/>
      <c r="D1167" s="61"/>
      <c r="E1167" s="58"/>
      <c r="F1167" s="58"/>
      <c r="G1167" s="58"/>
      <c r="H1167" s="26"/>
      <c r="I1167" s="26"/>
      <c r="J1167" s="26"/>
      <c r="K1167" s="65"/>
      <c r="L1167" s="25"/>
      <c r="M1167" s="25"/>
      <c r="N1167" s="25"/>
      <c r="O1167" s="25"/>
      <c r="P1167" s="25"/>
      <c r="Q1167" s="25"/>
      <c r="R1167" s="25"/>
      <c r="S1167" s="25"/>
      <c r="T1167" s="25"/>
      <c r="U1167" s="25"/>
      <c r="V1167" s="25"/>
      <c r="W1167" s="25"/>
      <c r="X1167" s="25"/>
      <c r="Y1167" s="25"/>
      <c r="Z1167" s="25"/>
      <c r="AA1167" s="25"/>
      <c r="AB1167" s="25"/>
      <c r="AC1167" s="25"/>
      <c r="AD1167" s="25"/>
      <c r="AE1167" s="25"/>
      <c r="AF1167" s="134"/>
    </row>
    <row r="1168" spans="1:32" x14ac:dyDescent="0.25">
      <c r="A1168" s="58"/>
      <c r="B1168" s="58"/>
      <c r="C1168" s="61"/>
      <c r="D1168" s="61"/>
      <c r="E1168" s="58"/>
      <c r="F1168" s="58"/>
      <c r="G1168" s="58"/>
      <c r="H1168" s="26"/>
      <c r="I1168" s="26"/>
      <c r="J1168" s="26"/>
      <c r="K1168" s="6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  <c r="Z1168" s="25"/>
      <c r="AA1168" s="25"/>
      <c r="AB1168" s="25"/>
      <c r="AC1168" s="25"/>
      <c r="AD1168" s="25"/>
      <c r="AE1168" s="25"/>
      <c r="AF1168" s="134"/>
    </row>
    <row r="1169" spans="1:32" x14ac:dyDescent="0.25">
      <c r="A1169" s="58"/>
      <c r="B1169" s="58"/>
      <c r="C1169" s="61"/>
      <c r="D1169" s="61"/>
      <c r="E1169" s="58"/>
      <c r="F1169" s="58"/>
      <c r="G1169" s="58"/>
      <c r="H1169" s="26"/>
      <c r="I1169" s="26"/>
      <c r="J1169" s="26"/>
      <c r="K1169" s="65"/>
      <c r="L1169" s="25"/>
      <c r="M1169" s="25"/>
      <c r="N1169" s="25"/>
      <c r="O1169" s="25"/>
      <c r="P1169" s="25"/>
      <c r="Q1169" s="25"/>
      <c r="R1169" s="25"/>
      <c r="S1169" s="25"/>
      <c r="T1169" s="25"/>
      <c r="U1169" s="25"/>
      <c r="V1169" s="25"/>
      <c r="W1169" s="25"/>
      <c r="X1169" s="25"/>
      <c r="Y1169" s="25"/>
      <c r="Z1169" s="25"/>
      <c r="AA1169" s="25"/>
      <c r="AB1169" s="25"/>
      <c r="AC1169" s="25"/>
      <c r="AD1169" s="25"/>
      <c r="AE1169" s="25"/>
      <c r="AF1169" s="134"/>
    </row>
    <row r="1170" spans="1:32" x14ac:dyDescent="0.25">
      <c r="A1170" s="58"/>
      <c r="B1170" s="58"/>
      <c r="C1170" s="61"/>
      <c r="D1170" s="61"/>
      <c r="E1170" s="58"/>
      <c r="F1170" s="58"/>
      <c r="G1170" s="58"/>
      <c r="H1170" s="26"/>
      <c r="I1170" s="26"/>
      <c r="J1170" s="26"/>
      <c r="K1170" s="65"/>
      <c r="L1170" s="25"/>
      <c r="M1170" s="25"/>
      <c r="N1170" s="25"/>
      <c r="O1170" s="25"/>
      <c r="P1170" s="25"/>
      <c r="Q1170" s="25"/>
      <c r="R1170" s="25"/>
      <c r="S1170" s="25"/>
      <c r="T1170" s="25"/>
      <c r="U1170" s="25"/>
      <c r="V1170" s="25"/>
      <c r="W1170" s="25"/>
      <c r="X1170" s="25"/>
      <c r="Y1170" s="25"/>
      <c r="Z1170" s="25"/>
      <c r="AA1170" s="25"/>
      <c r="AB1170" s="25"/>
      <c r="AC1170" s="25"/>
      <c r="AD1170" s="25"/>
      <c r="AE1170" s="25"/>
      <c r="AF1170" s="134"/>
    </row>
    <row r="1171" spans="1:32" x14ac:dyDescent="0.25">
      <c r="A1171" s="58"/>
      <c r="B1171" s="58"/>
      <c r="C1171" s="61"/>
      <c r="D1171" s="61"/>
      <c r="E1171" s="58"/>
      <c r="F1171" s="58"/>
      <c r="G1171" s="58"/>
      <c r="H1171" s="26"/>
      <c r="I1171" s="26"/>
      <c r="J1171" s="26"/>
      <c r="K1171" s="65"/>
      <c r="L1171" s="25"/>
      <c r="M1171" s="25"/>
      <c r="N1171" s="25"/>
      <c r="O1171" s="25"/>
      <c r="P1171" s="25"/>
      <c r="Q1171" s="25"/>
      <c r="R1171" s="25"/>
      <c r="S1171" s="25"/>
      <c r="T1171" s="25"/>
      <c r="U1171" s="25"/>
      <c r="V1171" s="25"/>
      <c r="W1171" s="25"/>
      <c r="X1171" s="25"/>
      <c r="Y1171" s="25"/>
      <c r="Z1171" s="25"/>
      <c r="AA1171" s="25"/>
      <c r="AB1171" s="25"/>
      <c r="AC1171" s="25"/>
      <c r="AD1171" s="25"/>
      <c r="AE1171" s="25"/>
      <c r="AF1171" s="134"/>
    </row>
    <row r="1172" spans="1:32" x14ac:dyDescent="0.25">
      <c r="A1172" s="58"/>
      <c r="B1172" s="58"/>
      <c r="C1172" s="61"/>
      <c r="D1172" s="61"/>
      <c r="E1172" s="58"/>
      <c r="F1172" s="58"/>
      <c r="G1172" s="58"/>
      <c r="H1172" s="26"/>
      <c r="I1172" s="26"/>
      <c r="J1172" s="26"/>
      <c r="K1172" s="65"/>
      <c r="L1172" s="25"/>
      <c r="M1172" s="25"/>
      <c r="N1172" s="25"/>
      <c r="O1172" s="25"/>
      <c r="P1172" s="25"/>
      <c r="Q1172" s="25"/>
      <c r="R1172" s="25"/>
      <c r="S1172" s="25"/>
      <c r="T1172" s="25"/>
      <c r="U1172" s="25"/>
      <c r="V1172" s="25"/>
      <c r="W1172" s="25"/>
      <c r="X1172" s="25"/>
      <c r="Y1172" s="25"/>
      <c r="Z1172" s="25"/>
      <c r="AA1172" s="25"/>
      <c r="AB1172" s="25"/>
      <c r="AC1172" s="25"/>
      <c r="AD1172" s="25"/>
      <c r="AE1172" s="25"/>
      <c r="AF1172" s="134"/>
    </row>
    <row r="1173" spans="1:32" x14ac:dyDescent="0.25">
      <c r="A1173" s="58"/>
      <c r="B1173" s="58"/>
      <c r="C1173" s="61"/>
      <c r="D1173" s="61"/>
      <c r="E1173" s="58"/>
      <c r="F1173" s="58"/>
      <c r="G1173" s="58"/>
      <c r="H1173" s="26"/>
      <c r="I1173" s="26"/>
      <c r="J1173" s="26"/>
      <c r="K1173" s="65"/>
      <c r="L1173" s="25"/>
      <c r="M1173" s="25"/>
      <c r="N1173" s="25"/>
      <c r="O1173" s="25"/>
      <c r="P1173" s="25"/>
      <c r="Q1173" s="25"/>
      <c r="R1173" s="25"/>
      <c r="S1173" s="25"/>
      <c r="T1173" s="25"/>
      <c r="U1173" s="25"/>
      <c r="V1173" s="25"/>
      <c r="W1173" s="25"/>
      <c r="X1173" s="25"/>
      <c r="Y1173" s="25"/>
      <c r="Z1173" s="25"/>
      <c r="AA1173" s="25"/>
      <c r="AB1173" s="25"/>
      <c r="AC1173" s="25"/>
      <c r="AD1173" s="25"/>
      <c r="AE1173" s="25"/>
      <c r="AF1173" s="134"/>
    </row>
    <row r="1174" spans="1:32" x14ac:dyDescent="0.25">
      <c r="A1174" s="58"/>
      <c r="B1174" s="58"/>
      <c r="C1174" s="61"/>
      <c r="D1174" s="61"/>
      <c r="E1174" s="58"/>
      <c r="F1174" s="58"/>
      <c r="G1174" s="58"/>
      <c r="H1174" s="26"/>
      <c r="I1174" s="26"/>
      <c r="J1174" s="26"/>
      <c r="K1174" s="65"/>
      <c r="L1174" s="25"/>
      <c r="M1174" s="25"/>
      <c r="N1174" s="25"/>
      <c r="O1174" s="25"/>
      <c r="P1174" s="25"/>
      <c r="Q1174" s="25"/>
      <c r="R1174" s="25"/>
      <c r="S1174" s="25"/>
      <c r="T1174" s="25"/>
      <c r="U1174" s="25"/>
      <c r="V1174" s="25"/>
      <c r="W1174" s="25"/>
      <c r="X1174" s="25"/>
      <c r="Y1174" s="25"/>
      <c r="Z1174" s="25"/>
      <c r="AA1174" s="25"/>
      <c r="AB1174" s="25"/>
      <c r="AC1174" s="25"/>
      <c r="AD1174" s="25"/>
      <c r="AE1174" s="25"/>
      <c r="AF1174" s="134"/>
    </row>
    <row r="1175" spans="1:32" x14ac:dyDescent="0.25">
      <c r="A1175" s="58"/>
      <c r="B1175" s="58"/>
      <c r="C1175" s="61"/>
      <c r="D1175" s="61"/>
      <c r="E1175" s="58"/>
      <c r="F1175" s="58"/>
      <c r="G1175" s="58"/>
      <c r="H1175" s="26"/>
      <c r="I1175" s="26"/>
      <c r="J1175" s="26"/>
      <c r="K1175" s="65"/>
      <c r="L1175" s="25"/>
      <c r="M1175" s="25"/>
      <c r="N1175" s="25"/>
      <c r="O1175" s="25"/>
      <c r="P1175" s="25"/>
      <c r="Q1175" s="25"/>
      <c r="R1175" s="25"/>
      <c r="S1175" s="25"/>
      <c r="T1175" s="25"/>
      <c r="U1175" s="25"/>
      <c r="V1175" s="25"/>
      <c r="W1175" s="25"/>
      <c r="X1175" s="25"/>
      <c r="Y1175" s="25"/>
      <c r="Z1175" s="25"/>
      <c r="AA1175" s="25"/>
      <c r="AB1175" s="25"/>
      <c r="AC1175" s="25"/>
      <c r="AD1175" s="25"/>
      <c r="AE1175" s="25"/>
      <c r="AF1175" s="134"/>
    </row>
    <row r="1176" spans="1:32" x14ac:dyDescent="0.25">
      <c r="A1176" s="58"/>
      <c r="B1176" s="58"/>
      <c r="C1176" s="61"/>
      <c r="D1176" s="61"/>
      <c r="E1176" s="58"/>
      <c r="F1176" s="58"/>
      <c r="G1176" s="58"/>
      <c r="H1176" s="26"/>
      <c r="I1176" s="26"/>
      <c r="J1176" s="26"/>
      <c r="K1176" s="65"/>
      <c r="L1176" s="25"/>
      <c r="M1176" s="25"/>
      <c r="N1176" s="25"/>
      <c r="O1176" s="25"/>
      <c r="P1176" s="25"/>
      <c r="Q1176" s="25"/>
      <c r="R1176" s="25"/>
      <c r="S1176" s="25"/>
      <c r="T1176" s="25"/>
      <c r="U1176" s="25"/>
      <c r="V1176" s="25"/>
      <c r="W1176" s="25"/>
      <c r="X1176" s="25"/>
      <c r="Y1176" s="25"/>
      <c r="Z1176" s="25"/>
      <c r="AA1176" s="25"/>
      <c r="AB1176" s="25"/>
      <c r="AC1176" s="25"/>
      <c r="AD1176" s="25"/>
      <c r="AE1176" s="25"/>
      <c r="AF1176" s="134"/>
    </row>
    <row r="1177" spans="1:32" x14ac:dyDescent="0.25">
      <c r="A1177" s="58"/>
      <c r="B1177" s="58"/>
      <c r="C1177" s="61"/>
      <c r="D1177" s="61"/>
      <c r="E1177" s="58"/>
      <c r="F1177" s="58"/>
      <c r="G1177" s="58"/>
      <c r="H1177" s="26"/>
      <c r="I1177" s="26"/>
      <c r="J1177" s="26"/>
      <c r="K1177" s="65"/>
      <c r="L1177" s="25"/>
      <c r="M1177" s="25"/>
      <c r="N1177" s="25"/>
      <c r="O1177" s="25"/>
      <c r="P1177" s="25"/>
      <c r="Q1177" s="25"/>
      <c r="R1177" s="25"/>
      <c r="S1177" s="25"/>
      <c r="T1177" s="25"/>
      <c r="U1177" s="25"/>
      <c r="V1177" s="25"/>
      <c r="W1177" s="25"/>
      <c r="X1177" s="25"/>
      <c r="Y1177" s="25"/>
      <c r="Z1177" s="25"/>
      <c r="AA1177" s="25"/>
      <c r="AB1177" s="25"/>
      <c r="AC1177" s="25"/>
      <c r="AD1177" s="25"/>
      <c r="AE1177" s="25"/>
      <c r="AF1177" s="134"/>
    </row>
    <row r="1178" spans="1:32" x14ac:dyDescent="0.25">
      <c r="A1178" s="58"/>
      <c r="B1178" s="58"/>
      <c r="C1178" s="61"/>
      <c r="D1178" s="61"/>
      <c r="E1178" s="58"/>
      <c r="F1178" s="58"/>
      <c r="G1178" s="58"/>
      <c r="H1178" s="26"/>
      <c r="I1178" s="26"/>
      <c r="J1178" s="26"/>
      <c r="K1178" s="65"/>
      <c r="L1178" s="25"/>
      <c r="M1178" s="25"/>
      <c r="N1178" s="25"/>
      <c r="O1178" s="25"/>
      <c r="P1178" s="25"/>
      <c r="Q1178" s="25"/>
      <c r="R1178" s="25"/>
      <c r="S1178" s="25"/>
      <c r="T1178" s="25"/>
      <c r="U1178" s="25"/>
      <c r="V1178" s="25"/>
      <c r="W1178" s="25"/>
      <c r="X1178" s="25"/>
      <c r="Y1178" s="25"/>
      <c r="Z1178" s="25"/>
      <c r="AA1178" s="25"/>
      <c r="AB1178" s="25"/>
      <c r="AC1178" s="25"/>
      <c r="AD1178" s="25"/>
      <c r="AE1178" s="25"/>
      <c r="AF1178" s="134"/>
    </row>
    <row r="1179" spans="1:32" x14ac:dyDescent="0.25">
      <c r="A1179" s="58"/>
      <c r="B1179" s="58"/>
      <c r="C1179" s="61"/>
      <c r="D1179" s="61"/>
      <c r="E1179" s="58"/>
      <c r="F1179" s="58"/>
      <c r="G1179" s="58"/>
      <c r="H1179" s="26"/>
      <c r="I1179" s="26"/>
      <c r="J1179" s="26"/>
      <c r="K1179" s="65"/>
      <c r="L1179" s="25"/>
      <c r="M1179" s="25"/>
      <c r="N1179" s="25"/>
      <c r="O1179" s="25"/>
      <c r="P1179" s="25"/>
      <c r="Q1179" s="25"/>
      <c r="R1179" s="25"/>
      <c r="S1179" s="25"/>
      <c r="T1179" s="25"/>
      <c r="U1179" s="25"/>
      <c r="V1179" s="25"/>
      <c r="W1179" s="25"/>
      <c r="X1179" s="25"/>
      <c r="Y1179" s="25"/>
      <c r="Z1179" s="25"/>
      <c r="AA1179" s="25"/>
      <c r="AB1179" s="25"/>
      <c r="AC1179" s="25"/>
      <c r="AD1179" s="25"/>
      <c r="AE1179" s="25"/>
      <c r="AF1179" s="134"/>
    </row>
    <row r="1180" spans="1:32" x14ac:dyDescent="0.25">
      <c r="A1180" s="58"/>
      <c r="B1180" s="58"/>
      <c r="C1180" s="61"/>
      <c r="D1180" s="61"/>
      <c r="E1180" s="58"/>
      <c r="F1180" s="58"/>
      <c r="G1180" s="58"/>
      <c r="H1180" s="26"/>
      <c r="I1180" s="26"/>
      <c r="J1180" s="26"/>
      <c r="K1180" s="65"/>
      <c r="L1180" s="25"/>
      <c r="M1180" s="25"/>
      <c r="N1180" s="25"/>
      <c r="O1180" s="25"/>
      <c r="P1180" s="25"/>
      <c r="Q1180" s="25"/>
      <c r="R1180" s="25"/>
      <c r="S1180" s="25"/>
      <c r="T1180" s="25"/>
      <c r="U1180" s="25"/>
      <c r="V1180" s="25"/>
      <c r="W1180" s="25"/>
      <c r="X1180" s="25"/>
      <c r="Y1180" s="25"/>
      <c r="Z1180" s="25"/>
      <c r="AA1180" s="25"/>
      <c r="AB1180" s="25"/>
      <c r="AC1180" s="25"/>
      <c r="AD1180" s="25"/>
      <c r="AE1180" s="25"/>
      <c r="AF1180" s="134"/>
    </row>
    <row r="1181" spans="1:32" x14ac:dyDescent="0.25">
      <c r="A1181" s="58"/>
      <c r="B1181" s="58"/>
      <c r="C1181" s="61"/>
      <c r="D1181" s="61"/>
      <c r="E1181" s="58"/>
      <c r="F1181" s="58"/>
      <c r="G1181" s="58"/>
      <c r="H1181" s="26"/>
      <c r="I1181" s="26"/>
      <c r="J1181" s="26"/>
      <c r="K1181" s="65"/>
      <c r="L1181" s="25"/>
      <c r="M1181" s="25"/>
      <c r="N1181" s="25"/>
      <c r="O1181" s="25"/>
      <c r="P1181" s="25"/>
      <c r="Q1181" s="25"/>
      <c r="R1181" s="25"/>
      <c r="S1181" s="25"/>
      <c r="T1181" s="25"/>
      <c r="U1181" s="25"/>
      <c r="V1181" s="25"/>
      <c r="W1181" s="25"/>
      <c r="X1181" s="25"/>
      <c r="Y1181" s="25"/>
      <c r="Z1181" s="25"/>
      <c r="AA1181" s="25"/>
      <c r="AB1181" s="25"/>
      <c r="AC1181" s="25"/>
      <c r="AD1181" s="25"/>
      <c r="AE1181" s="25"/>
      <c r="AF1181" s="134"/>
    </row>
  </sheetData>
  <autoFilter ref="A2:CA695" xr:uid="{00000000-0009-0000-0000-000000000000}"/>
  <phoneticPr fontId="15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ხელშეკრულებები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2024-02-26T07:23:41Z</dcterms:modified>
</cp:coreProperties>
</file>